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2350" windowHeight="11055" tabRatio="942"/>
  </bookViews>
  <sheets>
    <sheet name="смета" sheetId="31" r:id="rId1"/>
  </sheets>
  <definedNames>
    <definedName name="_xlnm.Print_Titles" localSheetId="0">смета!$22:$24</definedName>
  </definedNames>
  <calcPr calcId="125725"/>
</workbook>
</file>

<file path=xl/calcChain.xml><?xml version="1.0" encoding="utf-8"?>
<calcChain xmlns="http://schemas.openxmlformats.org/spreadsheetml/2006/main">
  <c r="H164" i="31"/>
  <c r="I164"/>
  <c r="G164"/>
  <c r="H162"/>
  <c r="I162"/>
  <c r="G162"/>
  <c r="I144"/>
  <c r="H144"/>
  <c r="G144"/>
  <c r="G143" s="1"/>
  <c r="L143"/>
  <c r="K143"/>
  <c r="J143"/>
  <c r="I143"/>
  <c r="H143"/>
  <c r="I142"/>
  <c r="H142"/>
  <c r="H141" s="1"/>
  <c r="G142"/>
  <c r="G141" s="1"/>
  <c r="G140" s="1"/>
  <c r="G139" s="1"/>
  <c r="G138" s="1"/>
  <c r="G137" s="1"/>
  <c r="L141"/>
  <c r="K141"/>
  <c r="J141"/>
  <c r="J140" s="1"/>
  <c r="J139" s="1"/>
  <c r="J138" s="1"/>
  <c r="J137" s="1"/>
  <c r="I141"/>
  <c r="I140" s="1"/>
  <c r="I139" s="1"/>
  <c r="I138" s="1"/>
  <c r="I137" s="1"/>
  <c r="K140"/>
  <c r="K139" s="1"/>
  <c r="K138" s="1"/>
  <c r="K137" s="1"/>
  <c r="H73"/>
  <c r="I73"/>
  <c r="G73"/>
  <c r="I238"/>
  <c r="H238"/>
  <c r="G238"/>
  <c r="I206"/>
  <c r="H206"/>
  <c r="G206"/>
  <c r="I200"/>
  <c r="H200"/>
  <c r="G200"/>
  <c r="H194"/>
  <c r="I194"/>
  <c r="G194"/>
  <c r="H188"/>
  <c r="I188"/>
  <c r="G188"/>
  <c r="I156"/>
  <c r="H156"/>
  <c r="G156"/>
  <c r="I152"/>
  <c r="H152"/>
  <c r="G152"/>
  <c r="I150"/>
  <c r="H150"/>
  <c r="G150"/>
  <c r="H136"/>
  <c r="I136"/>
  <c r="G136"/>
  <c r="I124"/>
  <c r="H124"/>
  <c r="G124"/>
  <c r="H118"/>
  <c r="I118"/>
  <c r="G118"/>
  <c r="I115"/>
  <c r="H115"/>
  <c r="G115"/>
  <c r="H101"/>
  <c r="I101"/>
  <c r="G101"/>
  <c r="H99"/>
  <c r="I99"/>
  <c r="G99"/>
  <c r="I95"/>
  <c r="H95"/>
  <c r="G95"/>
  <c r="I93"/>
  <c r="H93"/>
  <c r="G93"/>
  <c r="I87"/>
  <c r="H87"/>
  <c r="G87"/>
  <c r="I71"/>
  <c r="H71"/>
  <c r="G71"/>
  <c r="I63"/>
  <c r="H63"/>
  <c r="G63"/>
  <c r="I61"/>
  <c r="H61"/>
  <c r="G61"/>
  <c r="I57"/>
  <c r="H57"/>
  <c r="G57"/>
  <c r="I51"/>
  <c r="H51"/>
  <c r="G51"/>
  <c r="L267"/>
  <c r="L264" s="1"/>
  <c r="L263" s="1"/>
  <c r="L262" s="1"/>
  <c r="K267"/>
  <c r="J267"/>
  <c r="J264" s="1"/>
  <c r="J263" s="1"/>
  <c r="J262" s="1"/>
  <c r="L265"/>
  <c r="K265"/>
  <c r="K264" s="1"/>
  <c r="K263" s="1"/>
  <c r="K262" s="1"/>
  <c r="J265"/>
  <c r="L260"/>
  <c r="K260"/>
  <c r="J260"/>
  <c r="L258"/>
  <c r="K258"/>
  <c r="J258"/>
  <c r="L257"/>
  <c r="L256" s="1"/>
  <c r="L255" s="1"/>
  <c r="L254" s="1"/>
  <c r="L253" s="1"/>
  <c r="L252" s="1"/>
  <c r="L250"/>
  <c r="L249" s="1"/>
  <c r="L248" s="1"/>
  <c r="K250"/>
  <c r="K249" s="1"/>
  <c r="K248" s="1"/>
  <c r="K247" s="1"/>
  <c r="J250"/>
  <c r="J249" s="1"/>
  <c r="J248" s="1"/>
  <c r="J247" s="1"/>
  <c r="L247"/>
  <c r="L245"/>
  <c r="K245"/>
  <c r="K242" s="1"/>
  <c r="K241" s="1"/>
  <c r="K240" s="1"/>
  <c r="K239" s="1"/>
  <c r="J245"/>
  <c r="L243"/>
  <c r="K243"/>
  <c r="J243"/>
  <c r="J242" s="1"/>
  <c r="J241" s="1"/>
  <c r="J240" s="1"/>
  <c r="J239" s="1"/>
  <c r="L242"/>
  <c r="L241" s="1"/>
  <c r="L240" s="1"/>
  <c r="L239" s="1"/>
  <c r="L237"/>
  <c r="K237"/>
  <c r="J237"/>
  <c r="L235"/>
  <c r="K235"/>
  <c r="K234" s="1"/>
  <c r="K233" s="1"/>
  <c r="K232" s="1"/>
  <c r="K231" s="1"/>
  <c r="J235"/>
  <c r="J234"/>
  <c r="J233"/>
  <c r="J232" s="1"/>
  <c r="J231" s="1"/>
  <c r="L227"/>
  <c r="K227"/>
  <c r="J227"/>
  <c r="J224" s="1"/>
  <c r="J223" s="1"/>
  <c r="J222" s="1"/>
  <c r="J221" s="1"/>
  <c r="J220" s="1"/>
  <c r="J219" s="1"/>
  <c r="L225"/>
  <c r="L224" s="1"/>
  <c r="L223" s="1"/>
  <c r="L222" s="1"/>
  <c r="L221" s="1"/>
  <c r="L220" s="1"/>
  <c r="L219" s="1"/>
  <c r="K225"/>
  <c r="J225"/>
  <c r="K224"/>
  <c r="K223" s="1"/>
  <c r="K222" s="1"/>
  <c r="K221" s="1"/>
  <c r="K220" s="1"/>
  <c r="K219" s="1"/>
  <c r="L217"/>
  <c r="K217"/>
  <c r="J217"/>
  <c r="L216"/>
  <c r="L215" s="1"/>
  <c r="L214" s="1"/>
  <c r="L213" s="1"/>
  <c r="K216"/>
  <c r="K215" s="1"/>
  <c r="K214" s="1"/>
  <c r="K213" s="1"/>
  <c r="J216"/>
  <c r="J215"/>
  <c r="J214" s="1"/>
  <c r="J213" s="1"/>
  <c r="L211"/>
  <c r="L210" s="1"/>
  <c r="L209" s="1"/>
  <c r="L208" s="1"/>
  <c r="L207" s="1"/>
  <c r="K211"/>
  <c r="J211"/>
  <c r="J210" s="1"/>
  <c r="J209" s="1"/>
  <c r="J208" s="1"/>
  <c r="J207" s="1"/>
  <c r="K210"/>
  <c r="K209" s="1"/>
  <c r="K208" s="1"/>
  <c r="K207" s="1"/>
  <c r="L205"/>
  <c r="L204" s="1"/>
  <c r="L203" s="1"/>
  <c r="L202" s="1"/>
  <c r="L201" s="1"/>
  <c r="K205"/>
  <c r="K204" s="1"/>
  <c r="K203" s="1"/>
  <c r="K202" s="1"/>
  <c r="K201" s="1"/>
  <c r="J205"/>
  <c r="J204"/>
  <c r="J203" s="1"/>
  <c r="J202" s="1"/>
  <c r="J201" s="1"/>
  <c r="L199"/>
  <c r="K199"/>
  <c r="K198" s="1"/>
  <c r="K197" s="1"/>
  <c r="K196" s="1"/>
  <c r="K195" s="1"/>
  <c r="J199"/>
  <c r="J198" s="1"/>
  <c r="J197" s="1"/>
  <c r="J196" s="1"/>
  <c r="J195" s="1"/>
  <c r="L198"/>
  <c r="L197"/>
  <c r="L196" s="1"/>
  <c r="L195" s="1"/>
  <c r="L193"/>
  <c r="K193"/>
  <c r="K191" s="1"/>
  <c r="K189" s="1"/>
  <c r="J193"/>
  <c r="J191" s="1"/>
  <c r="J189" s="1"/>
  <c r="L192"/>
  <c r="L190" s="1"/>
  <c r="K192"/>
  <c r="J192"/>
  <c r="J190" s="1"/>
  <c r="L191"/>
  <c r="L189" s="1"/>
  <c r="K190"/>
  <c r="L187"/>
  <c r="L186" s="1"/>
  <c r="L185" s="1"/>
  <c r="L184" s="1"/>
  <c r="L183" s="1"/>
  <c r="K187"/>
  <c r="K186" s="1"/>
  <c r="K185" s="1"/>
  <c r="K184" s="1"/>
  <c r="K183" s="1"/>
  <c r="J187"/>
  <c r="J186"/>
  <c r="J185" s="1"/>
  <c r="J184" s="1"/>
  <c r="J183" s="1"/>
  <c r="L181"/>
  <c r="L180" s="1"/>
  <c r="L179" s="1"/>
  <c r="L178" s="1"/>
  <c r="L177" s="1"/>
  <c r="K181"/>
  <c r="K180" s="1"/>
  <c r="K179" s="1"/>
  <c r="K178" s="1"/>
  <c r="K177" s="1"/>
  <c r="J181"/>
  <c r="J180" s="1"/>
  <c r="J179" s="1"/>
  <c r="J178" s="1"/>
  <c r="J177" s="1"/>
  <c r="L173"/>
  <c r="L172" s="1"/>
  <c r="L171" s="1"/>
  <c r="K173"/>
  <c r="K172" s="1"/>
  <c r="K171" s="1"/>
  <c r="J173"/>
  <c r="J172" s="1"/>
  <c r="J171" s="1"/>
  <c r="L169"/>
  <c r="L168" s="1"/>
  <c r="L167" s="1"/>
  <c r="L166" s="1"/>
  <c r="L165" s="1"/>
  <c r="K169"/>
  <c r="K168" s="1"/>
  <c r="K167" s="1"/>
  <c r="K166" s="1"/>
  <c r="K165" s="1"/>
  <c r="J169"/>
  <c r="J168" s="1"/>
  <c r="J167" s="1"/>
  <c r="J166" s="1"/>
  <c r="J165" s="1"/>
  <c r="L163"/>
  <c r="K163"/>
  <c r="J163"/>
  <c r="L161"/>
  <c r="K161"/>
  <c r="J161"/>
  <c r="L155"/>
  <c r="L154" s="1"/>
  <c r="L153" s="1"/>
  <c r="K155"/>
  <c r="K154" s="1"/>
  <c r="K153" s="1"/>
  <c r="J155"/>
  <c r="J154" s="1"/>
  <c r="J153" s="1"/>
  <c r="L151"/>
  <c r="K151"/>
  <c r="K148" s="1"/>
  <c r="K147" s="1"/>
  <c r="J151"/>
  <c r="L149"/>
  <c r="K149"/>
  <c r="J149"/>
  <c r="L148"/>
  <c r="L147" s="1"/>
  <c r="L135"/>
  <c r="L134" s="1"/>
  <c r="L133" s="1"/>
  <c r="L132" s="1"/>
  <c r="L131" s="1"/>
  <c r="K135"/>
  <c r="K134" s="1"/>
  <c r="K133" s="1"/>
  <c r="K132" s="1"/>
  <c r="K131" s="1"/>
  <c r="J135"/>
  <c r="J134" s="1"/>
  <c r="J133" s="1"/>
  <c r="J132" s="1"/>
  <c r="J131" s="1"/>
  <c r="L129"/>
  <c r="L128" s="1"/>
  <c r="L127" s="1"/>
  <c r="L126" s="1"/>
  <c r="L125" s="1"/>
  <c r="K129"/>
  <c r="K128" s="1"/>
  <c r="K127" s="1"/>
  <c r="K126" s="1"/>
  <c r="K125" s="1"/>
  <c r="J129"/>
  <c r="J128"/>
  <c r="J127"/>
  <c r="J126" s="1"/>
  <c r="J125" s="1"/>
  <c r="L123"/>
  <c r="L122" s="1"/>
  <c r="L121" s="1"/>
  <c r="L120" s="1"/>
  <c r="L119" s="1"/>
  <c r="K123"/>
  <c r="K122" s="1"/>
  <c r="K121" s="1"/>
  <c r="K120" s="1"/>
  <c r="J123"/>
  <c r="J122"/>
  <c r="J121" s="1"/>
  <c r="J120" s="1"/>
  <c r="J119" s="1"/>
  <c r="K119"/>
  <c r="L117"/>
  <c r="L116" s="1"/>
  <c r="K117"/>
  <c r="K116" s="1"/>
  <c r="J117"/>
  <c r="J116" s="1"/>
  <c r="L114"/>
  <c r="L113" s="1"/>
  <c r="L112" s="1"/>
  <c r="K114"/>
  <c r="J114"/>
  <c r="K113"/>
  <c r="K112" s="1"/>
  <c r="J113"/>
  <c r="J112" s="1"/>
  <c r="J111" s="1"/>
  <c r="J110" s="1"/>
  <c r="L108"/>
  <c r="K108"/>
  <c r="K107" s="1"/>
  <c r="K106" s="1"/>
  <c r="K105" s="1"/>
  <c r="K104" s="1"/>
  <c r="K103" s="1"/>
  <c r="K102" s="1"/>
  <c r="J108"/>
  <c r="J107" s="1"/>
  <c r="J106" s="1"/>
  <c r="J105" s="1"/>
  <c r="J104" s="1"/>
  <c r="J103" s="1"/>
  <c r="J102" s="1"/>
  <c r="L107"/>
  <c r="L106"/>
  <c r="L105" s="1"/>
  <c r="L104" s="1"/>
  <c r="L103" s="1"/>
  <c r="L102" s="1"/>
  <c r="L100"/>
  <c r="K100"/>
  <c r="J100"/>
  <c r="L98"/>
  <c r="K98"/>
  <c r="K97" s="1"/>
  <c r="J98"/>
  <c r="J97"/>
  <c r="L96"/>
  <c r="L89" s="1"/>
  <c r="K96"/>
  <c r="K89" s="1"/>
  <c r="J96"/>
  <c r="L94"/>
  <c r="K94"/>
  <c r="J94"/>
  <c r="L92"/>
  <c r="L91" s="1"/>
  <c r="K92"/>
  <c r="K91" s="1"/>
  <c r="J92"/>
  <c r="J91" s="1"/>
  <c r="L90"/>
  <c r="K90"/>
  <c r="J90"/>
  <c r="J89" s="1"/>
  <c r="L86"/>
  <c r="L85" s="1"/>
  <c r="L84" s="1"/>
  <c r="L83" s="1"/>
  <c r="K86"/>
  <c r="K85" s="1"/>
  <c r="K84" s="1"/>
  <c r="K83" s="1"/>
  <c r="J86"/>
  <c r="J85" s="1"/>
  <c r="J84" s="1"/>
  <c r="J83" s="1"/>
  <c r="L81"/>
  <c r="L80" s="1"/>
  <c r="L79" s="1"/>
  <c r="K81"/>
  <c r="K80" s="1"/>
  <c r="K79" s="1"/>
  <c r="J81"/>
  <c r="J80" s="1"/>
  <c r="J79" s="1"/>
  <c r="L77"/>
  <c r="K77"/>
  <c r="J77"/>
  <c r="L75"/>
  <c r="K75"/>
  <c r="J75"/>
  <c r="L74"/>
  <c r="K74"/>
  <c r="J74"/>
  <c r="L72"/>
  <c r="K72"/>
  <c r="J72"/>
  <c r="L70"/>
  <c r="K70"/>
  <c r="K67" s="1"/>
  <c r="J70"/>
  <c r="L68"/>
  <c r="K68"/>
  <c r="J68"/>
  <c r="L65"/>
  <c r="K65"/>
  <c r="J65"/>
  <c r="L64"/>
  <c r="L45" s="1"/>
  <c r="L44" s="1"/>
  <c r="K64"/>
  <c r="K45" s="1"/>
  <c r="K44" s="1"/>
  <c r="J64"/>
  <c r="L62"/>
  <c r="K62"/>
  <c r="J62"/>
  <c r="L60"/>
  <c r="K60"/>
  <c r="J60"/>
  <c r="L58"/>
  <c r="K58"/>
  <c r="J58"/>
  <c r="L56"/>
  <c r="K56"/>
  <c r="J56"/>
  <c r="L52"/>
  <c r="K52"/>
  <c r="J52"/>
  <c r="L50"/>
  <c r="L47" s="1"/>
  <c r="K50"/>
  <c r="K47" s="1"/>
  <c r="J50"/>
  <c r="J47" s="1"/>
  <c r="L48"/>
  <c r="K48"/>
  <c r="J48"/>
  <c r="L46"/>
  <c r="K46"/>
  <c r="J46"/>
  <c r="J45"/>
  <c r="L40"/>
  <c r="L39" s="1"/>
  <c r="K40"/>
  <c r="J40"/>
  <c r="J39" s="1"/>
  <c r="J38" s="1"/>
  <c r="J37" s="1"/>
  <c r="J36" s="1"/>
  <c r="J35" s="1"/>
  <c r="J34" s="1"/>
  <c r="K39"/>
  <c r="K38" s="1"/>
  <c r="K37" s="1"/>
  <c r="K36" s="1"/>
  <c r="K35" s="1"/>
  <c r="K34" s="1"/>
  <c r="L38"/>
  <c r="L37" s="1"/>
  <c r="L36" s="1"/>
  <c r="L35" s="1"/>
  <c r="L34" s="1"/>
  <c r="L32"/>
  <c r="L31" s="1"/>
  <c r="L30" s="1"/>
  <c r="L29" s="1"/>
  <c r="L28" s="1"/>
  <c r="L27" s="1"/>
  <c r="L26" s="1"/>
  <c r="K32"/>
  <c r="K31" s="1"/>
  <c r="K30" s="1"/>
  <c r="K29" s="1"/>
  <c r="K28" s="1"/>
  <c r="K27" s="1"/>
  <c r="K26" s="1"/>
  <c r="J32"/>
  <c r="J31" s="1"/>
  <c r="J30" s="1"/>
  <c r="J29" s="1"/>
  <c r="J28" s="1"/>
  <c r="J27" s="1"/>
  <c r="J26" s="1"/>
  <c r="J160" l="1"/>
  <c r="J159" s="1"/>
  <c r="J158" s="1"/>
  <c r="J157" s="1"/>
  <c r="L160"/>
  <c r="L159" s="1"/>
  <c r="L158" s="1"/>
  <c r="L157" s="1"/>
  <c r="L43"/>
  <c r="J43"/>
  <c r="L140"/>
  <c r="L139" s="1"/>
  <c r="L138" s="1"/>
  <c r="L137" s="1"/>
  <c r="L67"/>
  <c r="J148"/>
  <c r="J147" s="1"/>
  <c r="J146" s="1"/>
  <c r="J145" s="1"/>
  <c r="K146"/>
  <c r="K145" s="1"/>
  <c r="K160"/>
  <c r="K159" s="1"/>
  <c r="K158" s="1"/>
  <c r="K157" s="1"/>
  <c r="K43" s="1"/>
  <c r="K42" s="1"/>
  <c r="L176"/>
  <c r="L175" s="1"/>
  <c r="L234"/>
  <c r="L233" s="1"/>
  <c r="L232" s="1"/>
  <c r="L231" s="1"/>
  <c r="L230" s="1"/>
  <c r="L229" s="1"/>
  <c r="J257"/>
  <c r="J256" s="1"/>
  <c r="J255" s="1"/>
  <c r="J254" s="1"/>
  <c r="J253" s="1"/>
  <c r="J252" s="1"/>
  <c r="K257"/>
  <c r="K256" s="1"/>
  <c r="K255" s="1"/>
  <c r="K254" s="1"/>
  <c r="K253" s="1"/>
  <c r="K252" s="1"/>
  <c r="J230"/>
  <c r="J229" s="1"/>
  <c r="H140"/>
  <c r="H139" s="1"/>
  <c r="H138" s="1"/>
  <c r="H137" s="1"/>
  <c r="K230"/>
  <c r="K229" s="1"/>
  <c r="L55"/>
  <c r="L54" s="1"/>
  <c r="J55"/>
  <c r="J54" s="1"/>
  <c r="K55"/>
  <c r="K54" s="1"/>
  <c r="L97"/>
  <c r="K111"/>
  <c r="K110" s="1"/>
  <c r="L111"/>
  <c r="L110" s="1"/>
  <c r="J67"/>
  <c r="J176"/>
  <c r="J175" s="1"/>
  <c r="J44"/>
  <c r="L146"/>
  <c r="L145" s="1"/>
  <c r="K176"/>
  <c r="K175" s="1"/>
  <c r="L42" l="1"/>
  <c r="L25" s="1"/>
  <c r="L269" s="1"/>
  <c r="J42"/>
  <c r="J25" s="1"/>
  <c r="J269" s="1"/>
  <c r="K25"/>
  <c r="K269" s="1"/>
  <c r="I155" l="1"/>
  <c r="I154" s="1"/>
  <c r="I153" s="1"/>
  <c r="H155"/>
  <c r="H154" s="1"/>
  <c r="H153" s="1"/>
  <c r="G155"/>
  <c r="G154" s="1"/>
  <c r="G153" s="1"/>
  <c r="I151"/>
  <c r="H151"/>
  <c r="G151"/>
  <c r="I149"/>
  <c r="H149"/>
  <c r="G149"/>
  <c r="I86"/>
  <c r="I85" s="1"/>
  <c r="I84" s="1"/>
  <c r="I83" s="1"/>
  <c r="H86"/>
  <c r="H85" s="1"/>
  <c r="H84" s="1"/>
  <c r="H83" s="1"/>
  <c r="G86"/>
  <c r="G85" s="1"/>
  <c r="G84" s="1"/>
  <c r="G83" s="1"/>
  <c r="I148" l="1"/>
  <c r="I147" s="1"/>
  <c r="I146" s="1"/>
  <c r="I145" s="1"/>
  <c r="H148"/>
  <c r="H147" s="1"/>
  <c r="H146" s="1"/>
  <c r="H145" s="1"/>
  <c r="G148"/>
  <c r="G147" s="1"/>
  <c r="G146" s="1"/>
  <c r="G145" s="1"/>
  <c r="I163"/>
  <c r="H163"/>
  <c r="G163"/>
  <c r="I161"/>
  <c r="H161"/>
  <c r="G161"/>
  <c r="A282"/>
  <c r="I160" l="1"/>
  <c r="I159" s="1"/>
  <c r="I158" s="1"/>
  <c r="I157" s="1"/>
  <c r="H160"/>
  <c r="H159" s="1"/>
  <c r="H158" s="1"/>
  <c r="H157" s="1"/>
  <c r="G160"/>
  <c r="G159" s="1"/>
  <c r="G158" s="1"/>
  <c r="G157" s="1"/>
  <c r="A13"/>
  <c r="G8"/>
  <c r="I193"/>
  <c r="I191" s="1"/>
  <c r="I189" s="1"/>
  <c r="H193"/>
  <c r="H191" s="1"/>
  <c r="H189" s="1"/>
  <c r="G193"/>
  <c r="G191" s="1"/>
  <c r="G189" s="1"/>
  <c r="I192"/>
  <c r="I190" s="1"/>
  <c r="H192"/>
  <c r="H190" s="1"/>
  <c r="G192"/>
  <c r="G190" s="1"/>
  <c r="I117"/>
  <c r="I116" s="1"/>
  <c r="H117"/>
  <c r="H116" s="1"/>
  <c r="G117"/>
  <c r="G116" s="1"/>
  <c r="I62" l="1"/>
  <c r="H62"/>
  <c r="G62"/>
  <c r="H169" l="1"/>
  <c r="H168" s="1"/>
  <c r="H167" s="1"/>
  <c r="H166" s="1"/>
  <c r="H165" s="1"/>
  <c r="I169"/>
  <c r="I168" s="1"/>
  <c r="I167" s="1"/>
  <c r="I166" s="1"/>
  <c r="I165" s="1"/>
  <c r="I43" s="1"/>
  <c r="G169"/>
  <c r="G168" s="1"/>
  <c r="G167" s="1"/>
  <c r="G166" s="1"/>
  <c r="G165" s="1"/>
  <c r="H173"/>
  <c r="H172" s="1"/>
  <c r="H171" s="1"/>
  <c r="I173"/>
  <c r="I172" s="1"/>
  <c r="I171" s="1"/>
  <c r="G173"/>
  <c r="G172" s="1"/>
  <c r="G171" s="1"/>
  <c r="I135"/>
  <c r="I134" s="1"/>
  <c r="I133" s="1"/>
  <c r="I132" s="1"/>
  <c r="I131" s="1"/>
  <c r="H135"/>
  <c r="H134" s="1"/>
  <c r="H133" s="1"/>
  <c r="H132" s="1"/>
  <c r="H131" s="1"/>
  <c r="G135"/>
  <c r="G134" s="1"/>
  <c r="G133" s="1"/>
  <c r="G132" s="1"/>
  <c r="G131" s="1"/>
  <c r="H205"/>
  <c r="H204" s="1"/>
  <c r="H203" s="1"/>
  <c r="H202" s="1"/>
  <c r="H201" s="1"/>
  <c r="I205"/>
  <c r="I204" s="1"/>
  <c r="I203" s="1"/>
  <c r="I202" s="1"/>
  <c r="I201" s="1"/>
  <c r="G205"/>
  <c r="G204" s="1"/>
  <c r="G203" s="1"/>
  <c r="G202" s="1"/>
  <c r="G201" s="1"/>
  <c r="H199"/>
  <c r="H198" s="1"/>
  <c r="H197" s="1"/>
  <c r="H196" s="1"/>
  <c r="H195" s="1"/>
  <c r="I199"/>
  <c r="I198" s="1"/>
  <c r="I197" s="1"/>
  <c r="I196" s="1"/>
  <c r="I195" s="1"/>
  <c r="G199"/>
  <c r="G198" s="1"/>
  <c r="G197" s="1"/>
  <c r="G196" s="1"/>
  <c r="G195" s="1"/>
  <c r="I267"/>
  <c r="H267"/>
  <c r="G267"/>
  <c r="I265"/>
  <c r="H265"/>
  <c r="G265"/>
  <c r="H43" l="1"/>
  <c r="G43"/>
  <c r="G264"/>
  <c r="G263" s="1"/>
  <c r="G262" s="1"/>
  <c r="I264"/>
  <c r="I263" s="1"/>
  <c r="I262" s="1"/>
  <c r="H264"/>
  <c r="H263" s="1"/>
  <c r="H262" s="1"/>
  <c r="I217" l="1"/>
  <c r="I216" s="1"/>
  <c r="I215" s="1"/>
  <c r="I214" s="1"/>
  <c r="I213" s="1"/>
  <c r="H217"/>
  <c r="H216" s="1"/>
  <c r="H215" s="1"/>
  <c r="H214" s="1"/>
  <c r="H213" s="1"/>
  <c r="G217"/>
  <c r="G216" s="1"/>
  <c r="G215" s="1"/>
  <c r="G214" s="1"/>
  <c r="G213" s="1"/>
  <c r="I181"/>
  <c r="I180" s="1"/>
  <c r="I179" s="1"/>
  <c r="I178" s="1"/>
  <c r="I177" s="1"/>
  <c r="H181"/>
  <c r="H180" s="1"/>
  <c r="H179" s="1"/>
  <c r="H178" s="1"/>
  <c r="H177" s="1"/>
  <c r="G181"/>
  <c r="G180" s="1"/>
  <c r="G179" s="1"/>
  <c r="G178" s="1"/>
  <c r="G177" s="1"/>
  <c r="G176" l="1"/>
  <c r="H176"/>
  <c r="I176"/>
  <c r="G211"/>
  <c r="G210" s="1"/>
  <c r="G209" s="1"/>
  <c r="G208" s="1"/>
  <c r="G207" s="1"/>
  <c r="I211"/>
  <c r="I210" s="1"/>
  <c r="I209" s="1"/>
  <c r="I208" s="1"/>
  <c r="I207" s="1"/>
  <c r="H211"/>
  <c r="H210" s="1"/>
  <c r="H209" s="1"/>
  <c r="H208" s="1"/>
  <c r="H207" s="1"/>
  <c r="G129"/>
  <c r="G128" s="1"/>
  <c r="G127" s="1"/>
  <c r="G126" s="1"/>
  <c r="G125" s="1"/>
  <c r="I129"/>
  <c r="I128" s="1"/>
  <c r="I127" s="1"/>
  <c r="I126" s="1"/>
  <c r="I125" s="1"/>
  <c r="H129"/>
  <c r="H128" s="1"/>
  <c r="H127" s="1"/>
  <c r="H126" s="1"/>
  <c r="H125" s="1"/>
  <c r="G123"/>
  <c r="G122" s="1"/>
  <c r="G121" s="1"/>
  <c r="G120" s="1"/>
  <c r="G119" s="1"/>
  <c r="I123"/>
  <c r="I122" s="1"/>
  <c r="I121" s="1"/>
  <c r="I120" s="1"/>
  <c r="I119" s="1"/>
  <c r="H123"/>
  <c r="H122" s="1"/>
  <c r="H121" s="1"/>
  <c r="H120" s="1"/>
  <c r="H119" s="1"/>
  <c r="H114"/>
  <c r="H113" s="1"/>
  <c r="H112" s="1"/>
  <c r="I114"/>
  <c r="I113" s="1"/>
  <c r="I112" s="1"/>
  <c r="G114"/>
  <c r="G113" s="1"/>
  <c r="G112" s="1"/>
  <c r="H40"/>
  <c r="H39" s="1"/>
  <c r="H38" s="1"/>
  <c r="H37" s="1"/>
  <c r="H36" s="1"/>
  <c r="H35" s="1"/>
  <c r="H34" s="1"/>
  <c r="I40"/>
  <c r="I39" s="1"/>
  <c r="I38" s="1"/>
  <c r="I37" s="1"/>
  <c r="I36" s="1"/>
  <c r="I35" s="1"/>
  <c r="I34" s="1"/>
  <c r="G40"/>
  <c r="G39" s="1"/>
  <c r="G38" s="1"/>
  <c r="G37" s="1"/>
  <c r="G36" s="1"/>
  <c r="G35" s="1"/>
  <c r="G34" s="1"/>
  <c r="G111" l="1"/>
  <c r="G110" s="1"/>
  <c r="H111"/>
  <c r="H110" s="1"/>
  <c r="I111"/>
  <c r="I110" s="1"/>
  <c r="H175"/>
  <c r="I175"/>
  <c r="G175"/>
  <c r="G32"/>
  <c r="G31" s="1"/>
  <c r="G30" s="1"/>
  <c r="G29" s="1"/>
  <c r="G28" s="1"/>
  <c r="G27" s="1"/>
  <c r="G26" s="1"/>
  <c r="I32"/>
  <c r="I31" s="1"/>
  <c r="I30" s="1"/>
  <c r="I29" s="1"/>
  <c r="I28" s="1"/>
  <c r="I27" s="1"/>
  <c r="I26" s="1"/>
  <c r="H32"/>
  <c r="H31" s="1"/>
  <c r="H30" s="1"/>
  <c r="H29" s="1"/>
  <c r="H28" s="1"/>
  <c r="H27" s="1"/>
  <c r="H26" s="1"/>
  <c r="G46" l="1"/>
  <c r="H46"/>
  <c r="I46"/>
  <c r="G48"/>
  <c r="H48"/>
  <c r="I48"/>
  <c r="G50"/>
  <c r="G47" s="1"/>
  <c r="H50"/>
  <c r="H47" s="1"/>
  <c r="I50"/>
  <c r="I47" s="1"/>
  <c r="G52"/>
  <c r="H52"/>
  <c r="I52"/>
  <c r="G56"/>
  <c r="H56"/>
  <c r="I56"/>
  <c r="I245" l="1"/>
  <c r="H245"/>
  <c r="G245"/>
  <c r="I243"/>
  <c r="H243"/>
  <c r="G243"/>
  <c r="I242" l="1"/>
  <c r="I241" s="1"/>
  <c r="I240" s="1"/>
  <c r="I239" s="1"/>
  <c r="H242"/>
  <c r="H241" s="1"/>
  <c r="H240" s="1"/>
  <c r="H239" s="1"/>
  <c r="G242"/>
  <c r="G241" s="1"/>
  <c r="G240" s="1"/>
  <c r="G239" s="1"/>
  <c r="H235" l="1"/>
  <c r="I235"/>
  <c r="G235"/>
  <c r="H64" l="1"/>
  <c r="H45" s="1"/>
  <c r="I64"/>
  <c r="I45" s="1"/>
  <c r="G64"/>
  <c r="G45" s="1"/>
  <c r="I68" l="1"/>
  <c r="H68"/>
  <c r="G68"/>
  <c r="H227" l="1"/>
  <c r="I227"/>
  <c r="G227"/>
  <c r="H225"/>
  <c r="I225"/>
  <c r="G225"/>
  <c r="I224" l="1"/>
  <c r="I223" s="1"/>
  <c r="I222" s="1"/>
  <c r="I221" s="1"/>
  <c r="I220" s="1"/>
  <c r="I219" s="1"/>
  <c r="H224"/>
  <c r="H223" s="1"/>
  <c r="H222" s="1"/>
  <c r="H221" s="1"/>
  <c r="H220" s="1"/>
  <c r="H219" s="1"/>
  <c r="G224"/>
  <c r="G223" s="1"/>
  <c r="G222" s="1"/>
  <c r="H237" l="1"/>
  <c r="I237"/>
  <c r="G237"/>
  <c r="G234" l="1"/>
  <c r="G233" s="1"/>
  <c r="G232" s="1"/>
  <c r="G231" s="1"/>
  <c r="I234"/>
  <c r="I233" s="1"/>
  <c r="I232" s="1"/>
  <c r="I231" s="1"/>
  <c r="H234"/>
  <c r="H233" s="1"/>
  <c r="H232" s="1"/>
  <c r="H231" s="1"/>
  <c r="G90"/>
  <c r="H230" l="1"/>
  <c r="H229" s="1"/>
  <c r="I230"/>
  <c r="I229" s="1"/>
  <c r="G230"/>
  <c r="G229" s="1"/>
  <c r="H108"/>
  <c r="H107" s="1"/>
  <c r="H106" s="1"/>
  <c r="H105" s="1"/>
  <c r="H104" s="1"/>
  <c r="H103" s="1"/>
  <c r="H102" s="1"/>
  <c r="I108"/>
  <c r="I107" s="1"/>
  <c r="I106" s="1"/>
  <c r="I105" s="1"/>
  <c r="I104" s="1"/>
  <c r="I103" s="1"/>
  <c r="I102" s="1"/>
  <c r="G108"/>
  <c r="G107" s="1"/>
  <c r="G106" s="1"/>
  <c r="G105" s="1"/>
  <c r="G104" s="1"/>
  <c r="G103" s="1"/>
  <c r="G102" s="1"/>
  <c r="H260"/>
  <c r="I260"/>
  <c r="H258"/>
  <c r="I258"/>
  <c r="H250"/>
  <c r="H249" s="1"/>
  <c r="H248" s="1"/>
  <c r="H247" s="1"/>
  <c r="I250"/>
  <c r="I249" s="1"/>
  <c r="I248" s="1"/>
  <c r="H187"/>
  <c r="I187"/>
  <c r="H100"/>
  <c r="I100"/>
  <c r="H98"/>
  <c r="I98"/>
  <c r="H96"/>
  <c r="I96"/>
  <c r="H94"/>
  <c r="I94"/>
  <c r="H92"/>
  <c r="H91" s="1"/>
  <c r="I92"/>
  <c r="I91" s="1"/>
  <c r="H90"/>
  <c r="I90"/>
  <c r="H81"/>
  <c r="H80" s="1"/>
  <c r="H79" s="1"/>
  <c r="I81"/>
  <c r="I80" s="1"/>
  <c r="I79" s="1"/>
  <c r="H77"/>
  <c r="I77"/>
  <c r="H75"/>
  <c r="I75"/>
  <c r="H74"/>
  <c r="H44" s="1"/>
  <c r="I74"/>
  <c r="I44" s="1"/>
  <c r="H72"/>
  <c r="I72"/>
  <c r="H70"/>
  <c r="I70"/>
  <c r="H65"/>
  <c r="I65"/>
  <c r="H60"/>
  <c r="I60"/>
  <c r="H58"/>
  <c r="I58"/>
  <c r="I55" l="1"/>
  <c r="I54" s="1"/>
  <c r="H55"/>
  <c r="H54" s="1"/>
  <c r="H257"/>
  <c r="H256" s="1"/>
  <c r="H255" s="1"/>
  <c r="I257"/>
  <c r="I256" s="1"/>
  <c r="I255" s="1"/>
  <c r="I247"/>
  <c r="I186"/>
  <c r="I185" s="1"/>
  <c r="I184" s="1"/>
  <c r="I183" s="1"/>
  <c r="H186"/>
  <c r="H185" s="1"/>
  <c r="H184" s="1"/>
  <c r="H183" s="1"/>
  <c r="I67"/>
  <c r="I97"/>
  <c r="H97"/>
  <c r="I89"/>
  <c r="H89"/>
  <c r="H67"/>
  <c r="G74"/>
  <c r="G44" s="1"/>
  <c r="G77"/>
  <c r="G75"/>
  <c r="G65"/>
  <c r="H42" l="1"/>
  <c r="H25" s="1"/>
  <c r="H254"/>
  <c r="H253" s="1"/>
  <c r="H252" s="1"/>
  <c r="I254"/>
  <c r="I253" s="1"/>
  <c r="I252" s="1"/>
  <c r="G96"/>
  <c r="G89" s="1"/>
  <c r="G42" l="1"/>
  <c r="I42"/>
  <c r="I25" s="1"/>
  <c r="I269" s="1"/>
  <c r="H269" l="1"/>
  <c r="G260"/>
  <c r="G258"/>
  <c r="G81"/>
  <c r="G80" s="1"/>
  <c r="G79" s="1"/>
  <c r="G72"/>
  <c r="G70"/>
  <c r="G60"/>
  <c r="G58"/>
  <c r="G55" l="1"/>
  <c r="G54" s="1"/>
  <c r="G67"/>
  <c r="G257"/>
  <c r="G256" s="1"/>
  <c r="G255" s="1"/>
  <c r="G94"/>
  <c r="G254" l="1"/>
  <c r="G253" s="1"/>
  <c r="G252" s="1"/>
  <c r="G100"/>
  <c r="G92" l="1"/>
  <c r="G91" s="1"/>
  <c r="G98"/>
  <c r="G97" s="1"/>
  <c r="G187"/>
  <c r="G250"/>
  <c r="G249" s="1"/>
  <c r="G248" s="1"/>
  <c r="G247" s="1"/>
  <c r="G186" l="1"/>
  <c r="G185" s="1"/>
  <c r="G184" s="1"/>
  <c r="G183" s="1"/>
  <c r="G221" l="1"/>
  <c r="G220" s="1"/>
  <c r="G219" s="1"/>
  <c r="G25" s="1"/>
  <c r="G269" l="1"/>
</calcChain>
</file>

<file path=xl/sharedStrings.xml><?xml version="1.0" encoding="utf-8"?>
<sst xmlns="http://schemas.openxmlformats.org/spreadsheetml/2006/main" count="951" uniqueCount="240">
  <si>
    <t>2</t>
  </si>
  <si>
    <t>3</t>
  </si>
  <si>
    <t>4</t>
  </si>
  <si>
    <t>6</t>
  </si>
  <si>
    <t>5</t>
  </si>
  <si>
    <t>1</t>
  </si>
  <si>
    <t>Наименование показателя</t>
  </si>
  <si>
    <t>200</t>
  </si>
  <si>
    <t xml:space="preserve">               </t>
  </si>
  <si>
    <t>111</t>
  </si>
  <si>
    <t>07</t>
  </si>
  <si>
    <t>100</t>
  </si>
  <si>
    <t>112</t>
  </si>
  <si>
    <t>Закупка товаров, работ и услуг в сфере информационных технологий</t>
  </si>
  <si>
    <t>242</t>
  </si>
  <si>
    <t>244</t>
  </si>
  <si>
    <t>ИТОГО:</t>
  </si>
  <si>
    <t>Уплата налогов, сборов и иных платежей</t>
  </si>
  <si>
    <t>850</t>
  </si>
  <si>
    <t>02</t>
  </si>
  <si>
    <t>Прочая закупка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</si>
  <si>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</si>
  <si>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110</t>
  </si>
  <si>
    <t>Расходы на выплаты персоналу казенных учреждений</t>
  </si>
  <si>
    <t>Фонд оплаты труда казенных учреждений и страховые взносы</t>
  </si>
  <si>
    <t>Общее образование</t>
  </si>
  <si>
    <t>240</t>
  </si>
  <si>
    <t>Иные закупки товаров,работ и услуг для государственных нужд</t>
  </si>
  <si>
    <t xml:space="preserve">Расходы на выплату персоналу в целях обеспечения выполнения функций государственными (муниципальными)  органами, казенными учреждениями, органами управления государственными внебюджетными фондами </t>
  </si>
  <si>
    <t xml:space="preserve">Уплата прочих  налогов, сборов и иных платежей </t>
  </si>
  <si>
    <t>Социальное обеспечение населения</t>
  </si>
  <si>
    <t>800</t>
  </si>
  <si>
    <t xml:space="preserve"> (подпись)</t>
  </si>
  <si>
    <t>Основное мероприятие: Обеспечение питанием обучающихся из малоимущих и многодетных семей</t>
  </si>
  <si>
    <t>Иные закупки товаров, работ и услуг для государственных нужд</t>
  </si>
  <si>
    <t>Молодёжная политика и оздоровление детей</t>
  </si>
  <si>
    <t>Иные выплаты персоналу казённых учреждений, за исключением фонда оплаты труда</t>
  </si>
  <si>
    <t xml:space="preserve"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  </t>
  </si>
  <si>
    <t>Иные бюджетные ассигнования</t>
  </si>
  <si>
    <t>8400000000</t>
  </si>
  <si>
    <t>8420000000</t>
  </si>
  <si>
    <t>8420400000</t>
  </si>
  <si>
    <t>8420473020</t>
  </si>
  <si>
    <t>8440000000</t>
  </si>
  <si>
    <t>8440400000</t>
  </si>
  <si>
    <t>8420100000</t>
  </si>
  <si>
    <t>8420119999</t>
  </si>
  <si>
    <t>8440200000</t>
  </si>
  <si>
    <t>8440219999</t>
  </si>
  <si>
    <t xml:space="preserve">Реализация направлений расходов основного мероприятия, подпрограммы муниципальной программы, а также по непрограммным направлениям расходов </t>
  </si>
  <si>
    <t>КОДЫ</t>
  </si>
  <si>
    <t>Дата</t>
  </si>
  <si>
    <t>по ОКПО</t>
  </si>
  <si>
    <t>по ОКЕИ</t>
  </si>
  <si>
    <t>8440473050</t>
  </si>
  <si>
    <t xml:space="preserve"> Основное мероприятие:Осуществление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</si>
  <si>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243</t>
  </si>
  <si>
    <t>119</t>
  </si>
  <si>
    <t>Закупка товаров,работ и услуг в целях капитального ремонта государственного (муниципального) имущества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</si>
  <si>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</si>
  <si>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иных платежей</t>
  </si>
  <si>
    <t>Основное мероприятие: Обеспечение деятельности муниципальных учреждений общего образования</t>
  </si>
  <si>
    <t>Реализация направлений расходов основного мероприятия, подпрограммы муниципальной программы, а также по непрограммным направлениям расходов</t>
  </si>
  <si>
    <t>852</t>
  </si>
  <si>
    <t>853</t>
  </si>
  <si>
    <t>Выравнивание обеспеченности муниципальных образований Иркутской области по реализации ими их отдельных расходных обязательств</t>
  </si>
  <si>
    <t>Основное мероприятие: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</si>
  <si>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8500000000</t>
  </si>
  <si>
    <t>8520000000</t>
  </si>
  <si>
    <t>Основное мероприятие: Проведение мероприятий, направленных на здоровый образ жизни</t>
  </si>
  <si>
    <t>8520300000</t>
  </si>
  <si>
    <t>8520319999</t>
  </si>
  <si>
    <t>Молодежная политика и оздоровление детей</t>
  </si>
  <si>
    <t>целевой статьи</t>
  </si>
  <si>
    <t>вида расхода</t>
  </si>
  <si>
    <t>10</t>
  </si>
  <si>
    <t>03</t>
  </si>
  <si>
    <t>8450000000</t>
  </si>
  <si>
    <t>8450100000</t>
  </si>
  <si>
    <t>Основное мероприятие:Обеспечение комплексной безопасности на обьектах образования</t>
  </si>
  <si>
    <t>8450119999</t>
  </si>
  <si>
    <t>Другие вопросы в области образования</t>
  </si>
  <si>
    <t>09</t>
  </si>
  <si>
    <t>Исполнение  судебных актов РФ и мировых соглашений по возмещению вреда причинненого в результате незаконных действий(бездействия) органов госуд.власти(государственных органов)местного самоуправления либо должныстных лиц этихорганов,а также в результате деятельности казенных учреждении.</t>
  </si>
  <si>
    <t>831</t>
  </si>
  <si>
    <t>973</t>
  </si>
  <si>
    <t>8420172340</t>
  </si>
  <si>
    <t>8420319999</t>
  </si>
  <si>
    <t>8420300000</t>
  </si>
  <si>
    <t>Основное мероприятие:Профессиональная подготовка,переподготовка и повышении квалификации</t>
  </si>
  <si>
    <t>Реализация направлении расходов основного мероприятия,подпрограммы муниципальной программы,а также по непрограмным направлениям расходов</t>
  </si>
  <si>
    <t>05</t>
  </si>
  <si>
    <t>Муниципальная программа "Развитие образования Братского района" на 2016-2021 годы</t>
  </si>
  <si>
    <t>Подпрограмма "Общее образование" на 2016-2021 годы"</t>
  </si>
  <si>
    <t>Закупка товаров работ и услуг для государственных и (муниципальных) нужд</t>
  </si>
  <si>
    <t>Уплата налога на имущество организаций и земельного налога</t>
  </si>
  <si>
    <t>851</t>
  </si>
  <si>
    <t>УТВЕРЖДАЮ</t>
  </si>
  <si>
    <t>7</t>
  </si>
  <si>
    <t>Муниципальная программа «Молодежь Братского района» на 2015-2020 годы</t>
  </si>
  <si>
    <t>Подпрограмма «Здоровый район - надежное будущее» на 2015-2020 годы</t>
  </si>
  <si>
    <t>Администрации МО "Братский район"</t>
  </si>
  <si>
    <t>Основное мероприятие: Профессиональная подготовка, переподготовка и повышение квалификации</t>
  </si>
  <si>
    <t>8450200000</t>
  </si>
  <si>
    <t>8450219999</t>
  </si>
  <si>
    <t>СОГЛАСОВАНО</t>
  </si>
  <si>
    <t xml:space="preserve">Директор </t>
  </si>
  <si>
    <t>(наименование должности лица, согласующего бюджетную смету; наименование</t>
  </si>
  <si>
    <t>(наименование должности лица, утверждающего бюджетную смету; наименование</t>
  </si>
  <si>
    <t>ГРБС; учреждения)</t>
  </si>
  <si>
    <t>МКОУ; учреждения)</t>
  </si>
  <si>
    <t>(подпись)                                                           (расшифровка подписи)</t>
  </si>
  <si>
    <t>Форма по ОКУД</t>
  </si>
  <si>
    <t>0501012</t>
  </si>
  <si>
    <t xml:space="preserve">Получатель бюджетных средств:     </t>
  </si>
  <si>
    <t>по Перечню (Реестру)</t>
  </si>
  <si>
    <t>Главный распорядитель бюджетных средств</t>
  </si>
  <si>
    <t>Управление образования Администрации МО "Братский район"</t>
  </si>
  <si>
    <t>по БК</t>
  </si>
  <si>
    <t>Наименование бюджета</t>
  </si>
  <si>
    <t>Бюджет Братского района</t>
  </si>
  <si>
    <t>по ОКТМО</t>
  </si>
  <si>
    <t>Расходы, осуществляемые в целях обеспечения выполнения функций муниципальными казенными образовательными учреждениями, находящимися в ведении Управления образования АМО «Братский район», их обособленных (структурных) подразделений без прав юридического лица, а также Управления образования АМО</t>
  </si>
  <si>
    <t>Код по бюджетной классификации Российской Федерации</t>
  </si>
  <si>
    <t>Сумма изменения (+/-)</t>
  </si>
  <si>
    <t>код ГРБС</t>
  </si>
  <si>
    <t>раздела</t>
  </si>
  <si>
    <t>подраздела</t>
  </si>
  <si>
    <t>Сумма на текущий финансовый год</t>
  </si>
  <si>
    <t>(уполномоченное лицо)</t>
  </si>
  <si>
    <t xml:space="preserve"> (должность)</t>
  </si>
  <si>
    <t xml:space="preserve">                                      (расшифровка подписи)</t>
  </si>
  <si>
    <t>Исполнитель</t>
  </si>
  <si>
    <t>ведущий экономист</t>
  </si>
  <si>
    <t>Н.Г. Курсакова</t>
  </si>
  <si>
    <t xml:space="preserve">         (подпись)                               (расшифровка подписи)</t>
  </si>
  <si>
    <t>7000000000</t>
  </si>
  <si>
    <t>7020000000</t>
  </si>
  <si>
    <t>7020100000</t>
  </si>
  <si>
    <t>Муниципальная программа «Энергосбережение и повышение энергетической эффективности»</t>
  </si>
  <si>
    <t>Подпрограмма «Энергосбережение и повышение энергетической эффективности»</t>
  </si>
  <si>
    <t>Основное мероприятие: Организация учёта энергетических ресурсов и проведение мероприятий по снижению расхода тепловой, электрической энергии и воды в муниципальных организациях района</t>
  </si>
  <si>
    <t>8200000000</t>
  </si>
  <si>
    <t>8210000000</t>
  </si>
  <si>
    <t>8210100000</t>
  </si>
  <si>
    <t>8210119999</t>
  </si>
  <si>
    <t>Основное мероприятие: 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</si>
  <si>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</si>
  <si>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8420600000</t>
  </si>
  <si>
    <t>84206S2976</t>
  </si>
  <si>
    <t>Основное мероприятие: Обеспечение бесплатным питьевым молоком обучающихся 1 – 4 классов муниципальных общеобразовательных организаций в Иркутской области</t>
  </si>
  <si>
    <t>Обеспечение бесплатным питьевым молоком обучающихся 1 – 4 классов муниципальных общеобразовательных организаций в Иркутской области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</si>
  <si>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</si>
  <si>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</si>
  <si>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</si>
  <si>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8420700000</t>
  </si>
  <si>
    <t>84207S2957</t>
  </si>
  <si>
    <t>Основное мероприятие: Осуществление областных государственных полномочий по обеспечению бесплатным двухразовым питанием детей-инвалидов</t>
  </si>
  <si>
    <t>Осуществление областных государственных полномочий по обеспечению бесплатным двухразовым питанием детей-инвалидов</t>
  </si>
  <si>
    <t>8420900000</t>
  </si>
  <si>
    <t>8420973180</t>
  </si>
  <si>
    <t>Муниципальный проект «Финансовая поддержка семей при рождении детей»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</si>
  <si>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</si>
  <si>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844P100000</t>
  </si>
  <si>
    <t>844P173050</t>
  </si>
  <si>
    <t>Основное мероприятие: Реализация мероприятий по организации отдыха, оздоровления и занятости детей</t>
  </si>
  <si>
    <t>Молодежная политика</t>
  </si>
  <si>
    <t>8440100000</t>
  </si>
  <si>
    <t>8440119999</t>
  </si>
  <si>
    <t>Основное мероприятие «Организация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области»</t>
  </si>
  <si>
    <t>Организация отдыха детей в каникулярное время, оплата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</si>
  <si>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8440300000</t>
  </si>
  <si>
    <t>84403S2080</t>
  </si>
  <si>
    <t>Муниципальная программа «Муниципальные финансы МО «Братский район»</t>
  </si>
  <si>
    <t>Подпрограмма «Повышение эффективности бюджетных расходов в МО "Братский район"</t>
  </si>
  <si>
    <t>Основное мероприятие: Снижение и (или) недопущение роста объема кредиторской задолженности по социально-значимым расходам</t>
  </si>
  <si>
    <t>Реализация мероприятий, направленных на улучшение показателей планирования и исполнения бюджета муниципального образования</t>
  </si>
  <si>
    <t>70201S2320</t>
  </si>
  <si>
    <t>253D0561</t>
  </si>
  <si>
    <t>МКОУ "Зябинская СОШ"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</si>
  <si>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 (софинансирование за счет средств местного бюджета)</t>
  </si>
  <si>
    <t>85203S2972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</si>
  <si>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</si>
  <si>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учреждений</t>
  </si>
  <si>
    <t>8440600000</t>
  </si>
  <si>
    <t>8440673190</t>
  </si>
  <si>
    <t>8440700000</t>
  </si>
  <si>
    <t>8440719999</t>
  </si>
  <si>
    <t>Основное мероприятие: 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</si>
  <si>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</si>
  <si>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Основное мероприятие: Обеспечение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 за счет местного бюджета</t>
  </si>
  <si>
    <t>Основное мероприятие: 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</si>
  <si>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</si>
  <si>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</si>
  <si>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84210L3041</t>
  </si>
  <si>
    <t>842E100000</t>
  </si>
  <si>
    <t>842E151690</t>
  </si>
  <si>
    <t>Муниципальный проект «Современная школа» (Точка роста)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</si>
  <si>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</si>
  <si>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Иные выплаты персоналу учреждений, за исключением фонда оплаты труда</t>
  </si>
  <si>
    <t xml:space="preserve">Муниципальная программа "Развитие образования Братского района" </t>
  </si>
  <si>
    <t>Подпрограмма "Общее образование"</t>
  </si>
  <si>
    <t>Муниципальная программа "Развитие образования Братского района"</t>
  </si>
  <si>
    <t>Подпрограмма "Отдых, оздоровление и занятость детей"</t>
  </si>
  <si>
    <t>Подпрограмма "Комплексная безопасность на обьектах образования"</t>
  </si>
  <si>
    <t>Муниципальная программа «Молодежь Братского района»</t>
  </si>
  <si>
    <t>Подпрограмма «Здоровый район - надежное будущее»</t>
  </si>
  <si>
    <t>Закупка энергетических ресурсов</t>
  </si>
  <si>
    <t>247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</si>
  <si>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</si>
  <si>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</si>
  <si>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</si>
  <si>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</si>
  <si>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321</t>
  </si>
  <si>
    <t>Сумма на плановый     2025 год</t>
  </si>
  <si>
    <t>Муниципальный проект «Патриотическое воспитание граждан»</t>
  </si>
  <si>
    <t>842EВ00000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</si>
  <si>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Иркутской области</t>
  </si>
  <si>
    <t>842EВ51791</t>
  </si>
  <si>
    <r>
      <t>(НА ПЛАНОВЫЙ ПЕРИОД _</t>
    </r>
    <r>
      <rPr>
        <b/>
        <u/>
        <sz val="11"/>
        <rFont val="Times New Roman"/>
        <family val="1"/>
        <charset val="204"/>
      </rPr>
      <t>2025</t>
    </r>
    <r>
      <rPr>
        <b/>
        <sz val="11"/>
        <rFont val="Times New Roman"/>
        <family val="1"/>
        <charset val="204"/>
      </rPr>
      <t>_ И _</t>
    </r>
    <r>
      <rPr>
        <b/>
        <u/>
        <sz val="11"/>
        <rFont val="Times New Roman"/>
        <family val="1"/>
        <charset val="204"/>
      </rPr>
      <t>2026</t>
    </r>
    <r>
      <rPr>
        <b/>
        <sz val="11"/>
        <rFont val="Times New Roman"/>
        <family val="1"/>
        <charset val="204"/>
      </rPr>
      <t>_ ГОДОВ)</t>
    </r>
  </si>
  <si>
    <t>Единица измерения: руб.</t>
  </si>
  <si>
    <t xml:space="preserve">                                        А.С. Магамедов</t>
  </si>
  <si>
    <t>383</t>
  </si>
  <si>
    <t>Сумма на плановый     2026 год</t>
  </si>
  <si>
    <t>Заместитель главного бухгалтера</t>
  </si>
  <si>
    <t xml:space="preserve">Е.А. Мороз </t>
  </si>
  <si>
    <t>Приобретение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</si>
  <si>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84201S2928</t>
  </si>
  <si>
    <t>Основное мероприятие: Организация временного трудоустройства несовершеннолетних</t>
  </si>
  <si>
    <t>8421800000</t>
  </si>
  <si>
    <t>8421819999</t>
  </si>
  <si>
    <t>И.о. начальника Управления образования</t>
  </si>
  <si>
    <t xml:space="preserve">                                                 О.В. Гапеевцева</t>
  </si>
  <si>
    <r>
      <t xml:space="preserve">   " </t>
    </r>
    <r>
      <rPr>
        <u/>
        <sz val="12"/>
        <rFont val="Times New Roman"/>
        <family val="1"/>
        <charset val="204"/>
      </rPr>
      <t xml:space="preserve"> 04  </t>
    </r>
    <r>
      <rPr>
        <sz val="12"/>
        <rFont val="Times New Roman"/>
        <family val="1"/>
        <charset val="204"/>
      </rPr>
      <t xml:space="preserve"> "             </t>
    </r>
    <r>
      <rPr>
        <u/>
        <sz val="12"/>
        <rFont val="Times New Roman"/>
        <family val="1"/>
        <charset val="204"/>
      </rPr>
      <t xml:space="preserve"> марта             2024 </t>
    </r>
    <r>
      <rPr>
        <sz val="12"/>
        <rFont val="Times New Roman"/>
        <family val="1"/>
        <charset val="204"/>
      </rPr>
      <t xml:space="preserve"> г.</t>
    </r>
  </si>
  <si>
    <t>ИЗМЕНЕНИЕ № 1 ПОКАЗАТЕЛЕЙ БЮДЖЕТНОЙ СМЕТЫ НА 2024 ФИНАНСОВЫЙ ГОД</t>
  </si>
  <si>
    <t>04.03.2024</t>
  </si>
  <si>
    <t>Основное мероприятие: Ежемесячное денежное вознаграждение за классное руководство педагогическим работникам муниципальных общеобразовательных организаций в Иркутской области</t>
  </si>
  <si>
    <t>8421100000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</si>
  <si>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Иркутской области</t>
  </si>
  <si>
    <t>8421153031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</si>
</sst>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?"/>
  </numFmts>
  <fonts count="2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4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7" xfId="0" applyFont="1" applyFill="1" applyBorder="1"/>
    <xf numFmtId="0" fontId="8" fillId="2" borderId="0" xfId="0" applyFont="1" applyFill="1"/>
    <xf numFmtId="0" fontId="2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9" fontId="15" fillId="0" borderId="15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4" fontId="2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  <xf numFmtId="49" fontId="15" fillId="2" borderId="12" xfId="1" applyNumberFormat="1" applyFont="1" applyFill="1" applyBorder="1" applyAlignment="1">
      <alignment horizontal="center" vertical="center"/>
    </xf>
    <xf numFmtId="49" fontId="15" fillId="2" borderId="13" xfId="1" applyNumberFormat="1" applyFont="1" applyFill="1" applyBorder="1" applyAlignment="1">
      <alignment horizontal="center" vertical="center"/>
    </xf>
    <xf numFmtId="49" fontId="15" fillId="2" borderId="14" xfId="1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left" vertical="top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justify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justify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/>
    </xf>
    <xf numFmtId="49" fontId="10" fillId="0" borderId="11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19" fillId="2" borderId="1" xfId="0" applyFont="1" applyFill="1" applyBorder="1"/>
    <xf numFmtId="0" fontId="4" fillId="2" borderId="0" xfId="0" applyFont="1" applyFill="1" applyAlignment="1"/>
    <xf numFmtId="166" fontId="10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0" borderId="16" xfId="0" applyNumberFormat="1" applyFont="1" applyBorder="1" applyAlignment="1" applyProtection="1">
      <alignment horizontal="left" vertical="top" wrapText="1"/>
    </xf>
    <xf numFmtId="49" fontId="10" fillId="0" borderId="16" xfId="0" applyNumberFormat="1" applyFont="1" applyBorder="1" applyAlignment="1" applyProtection="1">
      <alignment horizontal="center" vertical="top" wrapText="1"/>
    </xf>
    <xf numFmtId="49" fontId="10" fillId="0" borderId="16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2" fillId="3" borderId="16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 applyProtection="1">
      <alignment horizontal="left" vertical="top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6" xfId="0" applyNumberFormat="1" applyFont="1" applyBorder="1" applyAlignment="1" applyProtection="1">
      <alignment horizontal="center" vertical="top" wrapText="1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2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FF99"/>
      <color rgb="FFFF99FF"/>
      <color rgb="FFFF66CC"/>
      <color rgb="FF00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3"/>
  <sheetViews>
    <sheetView tabSelected="1" view="pageBreakPreview" zoomScale="87" zoomScaleNormal="87" zoomScaleSheetLayoutView="87" workbookViewId="0">
      <selection activeCell="A11" sqref="A11:G11"/>
    </sheetView>
  </sheetViews>
  <sheetFormatPr defaultColWidth="8.85546875" defaultRowHeight="15.75" outlineLevelRow="3" outlineLevelCol="1"/>
  <cols>
    <col min="1" max="1" width="55" style="2" customWidth="1"/>
    <col min="2" max="2" width="8.28515625" style="2" customWidth="1"/>
    <col min="3" max="3" width="9" style="2" customWidth="1"/>
    <col min="4" max="4" width="8.85546875" style="2" customWidth="1"/>
    <col min="5" max="5" width="13.140625" style="2" customWidth="1"/>
    <col min="6" max="6" width="9.42578125" style="2" customWidth="1"/>
    <col min="7" max="7" width="15.28515625" style="2" customWidth="1"/>
    <col min="8" max="8" width="14.5703125" style="2" customWidth="1"/>
    <col min="9" max="9" width="14.7109375" style="2" customWidth="1"/>
    <col min="10" max="12" width="15.7109375" style="2" hidden="1" customWidth="1" outlineLevel="1"/>
    <col min="13" max="13" width="15.7109375" style="2" customWidth="1" collapsed="1"/>
    <col min="14" max="28" width="15.7109375" style="2" customWidth="1"/>
    <col min="29" max="16384" width="8.85546875" style="2"/>
  </cols>
  <sheetData>
    <row r="1" spans="1:9">
      <c r="A1" s="22" t="s">
        <v>105</v>
      </c>
      <c r="B1" s="1"/>
      <c r="G1" s="130" t="s">
        <v>97</v>
      </c>
      <c r="H1" s="130"/>
      <c r="I1" s="130"/>
    </row>
    <row r="2" spans="1:9">
      <c r="A2" s="18" t="s">
        <v>231</v>
      </c>
      <c r="B2" s="15"/>
      <c r="D2" s="3"/>
      <c r="E2" s="3"/>
      <c r="F2" s="3"/>
      <c r="G2" s="123" t="s">
        <v>106</v>
      </c>
      <c r="H2" s="123"/>
      <c r="I2" s="123"/>
    </row>
    <row r="3" spans="1:9" ht="24" customHeight="1">
      <c r="A3" s="23" t="s">
        <v>107</v>
      </c>
      <c r="C3" s="2" t="s">
        <v>8</v>
      </c>
      <c r="F3" s="2" t="s">
        <v>8</v>
      </c>
      <c r="G3" s="131" t="s">
        <v>108</v>
      </c>
      <c r="H3" s="131"/>
      <c r="I3" s="131"/>
    </row>
    <row r="4" spans="1:9">
      <c r="A4" s="18" t="s">
        <v>101</v>
      </c>
      <c r="G4" s="123" t="s">
        <v>179</v>
      </c>
      <c r="H4" s="123"/>
      <c r="I4" s="123"/>
    </row>
    <row r="5" spans="1:9" s="21" customFormat="1" ht="12.75">
      <c r="A5" s="24" t="s">
        <v>109</v>
      </c>
      <c r="B5" s="20"/>
      <c r="G5" s="132" t="s">
        <v>110</v>
      </c>
      <c r="H5" s="132"/>
      <c r="I5" s="132"/>
    </row>
    <row r="6" spans="1:9">
      <c r="A6" s="16" t="s">
        <v>232</v>
      </c>
      <c r="G6" s="123" t="s">
        <v>221</v>
      </c>
      <c r="H6" s="123"/>
      <c r="I6" s="123"/>
    </row>
    <row r="7" spans="1:9" ht="10.5" customHeight="1">
      <c r="A7" s="25" t="s">
        <v>111</v>
      </c>
      <c r="G7" s="124" t="s">
        <v>135</v>
      </c>
      <c r="H7" s="124"/>
      <c r="I7" s="124"/>
    </row>
    <row r="8" spans="1:9">
      <c r="A8" s="57" t="s">
        <v>233</v>
      </c>
      <c r="G8" s="125" t="str">
        <f>A8</f>
        <v xml:space="preserve">   "  04   "              марта             2024  г.</v>
      </c>
      <c r="H8" s="125"/>
      <c r="I8" s="125"/>
    </row>
    <row r="9" spans="1:9">
      <c r="A9" s="25"/>
    </row>
    <row r="10" spans="1:9" ht="23.25" thickBot="1">
      <c r="A10" s="126"/>
      <c r="B10" s="126"/>
      <c r="C10" s="126"/>
      <c r="D10" s="126"/>
      <c r="E10" s="126"/>
      <c r="F10" s="126"/>
      <c r="G10" s="126"/>
      <c r="H10" s="126"/>
      <c r="I10" s="126"/>
    </row>
    <row r="11" spans="1:9" ht="15" customHeight="1" thickBot="1">
      <c r="A11" s="127" t="s">
        <v>234</v>
      </c>
      <c r="B11" s="127"/>
      <c r="C11" s="127"/>
      <c r="D11" s="127"/>
      <c r="E11" s="127"/>
      <c r="F11" s="127"/>
      <c r="G11" s="127"/>
      <c r="H11" s="26"/>
      <c r="I11" s="33" t="s">
        <v>50</v>
      </c>
    </row>
    <row r="12" spans="1:9" ht="18.75" customHeight="1">
      <c r="A12" s="134" t="s">
        <v>219</v>
      </c>
      <c r="B12" s="134"/>
      <c r="C12" s="134"/>
      <c r="D12" s="134"/>
      <c r="E12" s="134"/>
      <c r="F12" s="134"/>
      <c r="G12" s="134"/>
      <c r="H12" s="27" t="s">
        <v>112</v>
      </c>
      <c r="I12" s="47" t="s">
        <v>113</v>
      </c>
    </row>
    <row r="13" spans="1:9" s="17" customFormat="1" ht="15.75" customHeight="1">
      <c r="A13" s="135" t="str">
        <f>A8</f>
        <v xml:space="preserve">   "  04   "              марта             2024  г.</v>
      </c>
      <c r="B13" s="135"/>
      <c r="C13" s="135"/>
      <c r="D13" s="135"/>
      <c r="E13" s="135"/>
      <c r="F13" s="135"/>
      <c r="G13" s="135"/>
      <c r="H13" s="27" t="s">
        <v>51</v>
      </c>
      <c r="I13" s="48" t="s">
        <v>235</v>
      </c>
    </row>
    <row r="14" spans="1:9" ht="13.5" customHeight="1">
      <c r="H14" s="7" t="s">
        <v>52</v>
      </c>
      <c r="I14" s="50">
        <v>44241199</v>
      </c>
    </row>
    <row r="15" spans="1:9" ht="26.25">
      <c r="A15" s="2" t="s">
        <v>114</v>
      </c>
      <c r="B15" s="123" t="s">
        <v>179</v>
      </c>
      <c r="C15" s="123"/>
      <c r="D15" s="123"/>
      <c r="E15" s="123"/>
      <c r="F15" s="123"/>
      <c r="G15" s="123"/>
      <c r="H15" s="28" t="s">
        <v>115</v>
      </c>
      <c r="I15" s="50" t="s">
        <v>178</v>
      </c>
    </row>
    <row r="16" spans="1:9">
      <c r="A16" s="5" t="s">
        <v>116</v>
      </c>
      <c r="B16" s="136" t="s">
        <v>117</v>
      </c>
      <c r="C16" s="136"/>
      <c r="D16" s="136"/>
      <c r="E16" s="136"/>
      <c r="F16" s="136"/>
      <c r="G16" s="136"/>
      <c r="H16" s="7" t="s">
        <v>118</v>
      </c>
      <c r="I16" s="48" t="s">
        <v>85</v>
      </c>
    </row>
    <row r="17" spans="1:12">
      <c r="A17" s="2" t="s">
        <v>119</v>
      </c>
      <c r="B17" s="137" t="s">
        <v>120</v>
      </c>
      <c r="C17" s="137"/>
      <c r="D17" s="137"/>
      <c r="E17" s="137"/>
      <c r="F17" s="137"/>
      <c r="G17" s="137"/>
      <c r="H17" s="7" t="s">
        <v>121</v>
      </c>
      <c r="I17" s="50">
        <v>25604456101</v>
      </c>
    </row>
    <row r="18" spans="1:12" ht="16.5" thickBot="1">
      <c r="A18" s="2" t="s">
        <v>220</v>
      </c>
      <c r="F18" s="7"/>
      <c r="G18" s="6"/>
      <c r="H18" s="7" t="s">
        <v>53</v>
      </c>
      <c r="I18" s="49" t="s">
        <v>222</v>
      </c>
    </row>
    <row r="19" spans="1:12">
      <c r="F19" s="7"/>
      <c r="G19" s="6"/>
      <c r="H19" s="7"/>
      <c r="I19" s="34"/>
    </row>
    <row r="20" spans="1:12" ht="45" customHeight="1">
      <c r="A20" s="138" t="s">
        <v>122</v>
      </c>
      <c r="B20" s="138"/>
      <c r="C20" s="138"/>
      <c r="D20" s="138"/>
      <c r="E20" s="138"/>
      <c r="F20" s="138"/>
      <c r="G20" s="138"/>
      <c r="H20" s="138"/>
      <c r="I20" s="138"/>
    </row>
    <row r="21" spans="1:12" ht="15.75" customHeight="1">
      <c r="A21" s="6"/>
      <c r="B21" s="6"/>
      <c r="C21" s="6"/>
      <c r="D21" s="6"/>
      <c r="E21" s="6"/>
      <c r="F21" s="6"/>
      <c r="H21" s="6"/>
    </row>
    <row r="22" spans="1:12" ht="30.75" customHeight="1">
      <c r="A22" s="128" t="s">
        <v>6</v>
      </c>
      <c r="B22" s="139" t="s">
        <v>123</v>
      </c>
      <c r="C22" s="140"/>
      <c r="D22" s="140"/>
      <c r="E22" s="140"/>
      <c r="F22" s="141"/>
      <c r="G22" s="120" t="s">
        <v>124</v>
      </c>
      <c r="H22" s="121"/>
      <c r="I22" s="122"/>
      <c r="J22" s="120" t="s">
        <v>124</v>
      </c>
      <c r="K22" s="121"/>
      <c r="L22" s="122"/>
    </row>
    <row r="23" spans="1:12" ht="31.5" customHeight="1">
      <c r="A23" s="129"/>
      <c r="B23" s="60" t="s">
        <v>125</v>
      </c>
      <c r="C23" s="61" t="s">
        <v>126</v>
      </c>
      <c r="D23" s="62" t="s">
        <v>127</v>
      </c>
      <c r="E23" s="61" t="s">
        <v>73</v>
      </c>
      <c r="F23" s="61" t="s">
        <v>74</v>
      </c>
      <c r="G23" s="29" t="s">
        <v>128</v>
      </c>
      <c r="H23" s="30" t="s">
        <v>214</v>
      </c>
      <c r="I23" s="30" t="s">
        <v>223</v>
      </c>
      <c r="J23" s="29" t="s">
        <v>128</v>
      </c>
      <c r="K23" s="30" t="s">
        <v>214</v>
      </c>
      <c r="L23" s="30" t="s">
        <v>223</v>
      </c>
    </row>
    <row r="24" spans="1:12" s="21" customFormat="1" ht="15">
      <c r="A24" s="63" t="s">
        <v>5</v>
      </c>
      <c r="B24" s="63" t="s">
        <v>0</v>
      </c>
      <c r="C24" s="64" t="s">
        <v>1</v>
      </c>
      <c r="D24" s="63" t="s">
        <v>2</v>
      </c>
      <c r="E24" s="63" t="s">
        <v>4</v>
      </c>
      <c r="F24" s="63" t="s">
        <v>3</v>
      </c>
      <c r="G24" s="58" t="s">
        <v>98</v>
      </c>
      <c r="H24" s="59">
        <v>8</v>
      </c>
      <c r="I24" s="59">
        <v>9</v>
      </c>
      <c r="J24" s="58" t="s">
        <v>98</v>
      </c>
      <c r="K24" s="59">
        <v>8</v>
      </c>
      <c r="L24" s="59">
        <v>9</v>
      </c>
    </row>
    <row r="25" spans="1:12" s="4" customFormat="1">
      <c r="A25" s="65"/>
      <c r="B25" s="63"/>
      <c r="C25" s="64"/>
      <c r="D25" s="63"/>
      <c r="E25" s="63"/>
      <c r="F25" s="63"/>
      <c r="G25" s="39">
        <f t="shared" ref="G25:L25" si="0">G42+G175+G262+G109+G219+G26+G34</f>
        <v>2209594</v>
      </c>
      <c r="H25" s="39">
        <f t="shared" si="0"/>
        <v>2101594</v>
      </c>
      <c r="I25" s="39">
        <f t="shared" si="0"/>
        <v>2101594</v>
      </c>
      <c r="J25" s="39">
        <f t="shared" si="0"/>
        <v>35478453</v>
      </c>
      <c r="K25" s="39">
        <f t="shared" si="0"/>
        <v>33723080</v>
      </c>
      <c r="L25" s="39">
        <f t="shared" si="0"/>
        <v>33146965</v>
      </c>
    </row>
    <row r="26" spans="1:12" s="4" customFormat="1" ht="30" hidden="1" outlineLevel="1">
      <c r="A26" s="66" t="s">
        <v>173</v>
      </c>
      <c r="B26" s="63" t="s">
        <v>85</v>
      </c>
      <c r="C26" s="64"/>
      <c r="D26" s="63"/>
      <c r="E26" s="67" t="s">
        <v>136</v>
      </c>
      <c r="F26" s="63"/>
      <c r="G26" s="36">
        <f t="shared" ref="G26:L32" si="1">G27</f>
        <v>0</v>
      </c>
      <c r="H26" s="36">
        <f t="shared" si="1"/>
        <v>0</v>
      </c>
      <c r="I26" s="36">
        <f t="shared" si="1"/>
        <v>0</v>
      </c>
      <c r="J26" s="36">
        <f t="shared" si="1"/>
        <v>0</v>
      </c>
      <c r="K26" s="36">
        <f t="shared" si="1"/>
        <v>0</v>
      </c>
      <c r="L26" s="36">
        <f t="shared" si="1"/>
        <v>0</v>
      </c>
    </row>
    <row r="27" spans="1:12" s="4" customFormat="1" ht="30" hidden="1" outlineLevel="1">
      <c r="A27" s="66" t="s">
        <v>174</v>
      </c>
      <c r="B27" s="63" t="s">
        <v>85</v>
      </c>
      <c r="C27" s="64"/>
      <c r="D27" s="63"/>
      <c r="E27" s="67" t="s">
        <v>137</v>
      </c>
      <c r="F27" s="63"/>
      <c r="G27" s="36">
        <f t="shared" si="1"/>
        <v>0</v>
      </c>
      <c r="H27" s="36">
        <f t="shared" si="1"/>
        <v>0</v>
      </c>
      <c r="I27" s="36">
        <f t="shared" si="1"/>
        <v>0</v>
      </c>
      <c r="J27" s="36">
        <f t="shared" si="1"/>
        <v>0</v>
      </c>
      <c r="K27" s="36">
        <f t="shared" si="1"/>
        <v>0</v>
      </c>
      <c r="L27" s="36">
        <f t="shared" si="1"/>
        <v>0</v>
      </c>
    </row>
    <row r="28" spans="1:12" s="4" customFormat="1" ht="45" hidden="1" outlineLevel="1">
      <c r="A28" s="66" t="s">
        <v>175</v>
      </c>
      <c r="B28" s="63" t="s">
        <v>85</v>
      </c>
      <c r="C28" s="64"/>
      <c r="D28" s="63"/>
      <c r="E28" s="67" t="s">
        <v>138</v>
      </c>
      <c r="F28" s="63"/>
      <c r="G28" s="36">
        <f t="shared" si="1"/>
        <v>0</v>
      </c>
      <c r="H28" s="36">
        <f t="shared" si="1"/>
        <v>0</v>
      </c>
      <c r="I28" s="36">
        <f t="shared" si="1"/>
        <v>0</v>
      </c>
      <c r="J28" s="36">
        <f t="shared" si="1"/>
        <v>0</v>
      </c>
      <c r="K28" s="36">
        <f t="shared" si="1"/>
        <v>0</v>
      </c>
      <c r="L28" s="36">
        <f t="shared" si="1"/>
        <v>0</v>
      </c>
    </row>
    <row r="29" spans="1:12" s="4" customFormat="1" ht="45" hidden="1" outlineLevel="1">
      <c r="A29" s="66" t="s">
        <v>176</v>
      </c>
      <c r="B29" s="63" t="s">
        <v>85</v>
      </c>
      <c r="C29" s="64"/>
      <c r="D29" s="63"/>
      <c r="E29" s="67" t="s">
        <v>177</v>
      </c>
      <c r="F29" s="63"/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</row>
    <row r="30" spans="1:12" s="4" customFormat="1" ht="30" hidden="1" outlineLevel="1">
      <c r="A30" s="66" t="s">
        <v>152</v>
      </c>
      <c r="B30" s="63" t="s">
        <v>85</v>
      </c>
      <c r="C30" s="64"/>
      <c r="D30" s="63"/>
      <c r="E30" s="67" t="s">
        <v>177</v>
      </c>
      <c r="F30" s="63" t="s">
        <v>7</v>
      </c>
      <c r="G30" s="36">
        <f t="shared" si="1"/>
        <v>0</v>
      </c>
      <c r="H30" s="36">
        <f t="shared" si="1"/>
        <v>0</v>
      </c>
      <c r="I30" s="36">
        <f t="shared" si="1"/>
        <v>0</v>
      </c>
      <c r="J30" s="36">
        <f t="shared" si="1"/>
        <v>0</v>
      </c>
      <c r="K30" s="36">
        <f t="shared" si="1"/>
        <v>0</v>
      </c>
      <c r="L30" s="36">
        <f t="shared" si="1"/>
        <v>0</v>
      </c>
    </row>
    <row r="31" spans="1:12" s="4" customFormat="1" ht="30" hidden="1" customHeight="1" outlineLevel="1">
      <c r="A31" s="66" t="s">
        <v>153</v>
      </c>
      <c r="B31" s="63" t="s">
        <v>85</v>
      </c>
      <c r="C31" s="64"/>
      <c r="D31" s="63"/>
      <c r="E31" s="67" t="s">
        <v>177</v>
      </c>
      <c r="F31" s="63" t="s">
        <v>26</v>
      </c>
      <c r="G31" s="36">
        <f>G32</f>
        <v>0</v>
      </c>
      <c r="H31" s="36">
        <f t="shared" si="1"/>
        <v>0</v>
      </c>
      <c r="I31" s="36">
        <f t="shared" si="1"/>
        <v>0</v>
      </c>
      <c r="J31" s="36">
        <f>J32</f>
        <v>0</v>
      </c>
      <c r="K31" s="36">
        <f t="shared" si="1"/>
        <v>0</v>
      </c>
      <c r="L31" s="36">
        <f t="shared" si="1"/>
        <v>0</v>
      </c>
    </row>
    <row r="32" spans="1:12" s="4" customFormat="1" hidden="1" outlineLevel="1">
      <c r="A32" s="66" t="s">
        <v>154</v>
      </c>
      <c r="B32" s="63" t="s">
        <v>85</v>
      </c>
      <c r="C32" s="64"/>
      <c r="D32" s="63"/>
      <c r="E32" s="67" t="s">
        <v>177</v>
      </c>
      <c r="F32" s="63" t="s">
        <v>15</v>
      </c>
      <c r="G32" s="36">
        <f t="shared" si="1"/>
        <v>0</v>
      </c>
      <c r="H32" s="36">
        <f t="shared" si="1"/>
        <v>0</v>
      </c>
      <c r="I32" s="36">
        <f t="shared" si="1"/>
        <v>0</v>
      </c>
      <c r="J32" s="36">
        <f t="shared" si="1"/>
        <v>0</v>
      </c>
      <c r="K32" s="36">
        <f t="shared" si="1"/>
        <v>0</v>
      </c>
      <c r="L32" s="36">
        <f t="shared" si="1"/>
        <v>0</v>
      </c>
    </row>
    <row r="33" spans="1:12" s="4" customFormat="1" hidden="1" outlineLevel="1">
      <c r="A33" s="68" t="s">
        <v>25</v>
      </c>
      <c r="B33" s="63" t="s">
        <v>85</v>
      </c>
      <c r="C33" s="64" t="s">
        <v>10</v>
      </c>
      <c r="D33" s="63" t="s">
        <v>19</v>
      </c>
      <c r="E33" s="69" t="s">
        <v>177</v>
      </c>
      <c r="F33" s="63" t="s">
        <v>15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</row>
    <row r="34" spans="1:12" s="4" customFormat="1" ht="30" hidden="1" outlineLevel="1">
      <c r="A34" s="66" t="s">
        <v>139</v>
      </c>
      <c r="B34" s="63" t="s">
        <v>85</v>
      </c>
      <c r="C34" s="64"/>
      <c r="D34" s="63"/>
      <c r="E34" s="63" t="s">
        <v>142</v>
      </c>
      <c r="F34" s="63"/>
      <c r="G34" s="35">
        <f t="shared" ref="G34:G40" si="2">G35</f>
        <v>0</v>
      </c>
      <c r="H34" s="35">
        <f t="shared" ref="H34:L40" si="3">H35</f>
        <v>0</v>
      </c>
      <c r="I34" s="35">
        <f t="shared" si="3"/>
        <v>0</v>
      </c>
      <c r="J34" s="35">
        <f t="shared" si="3"/>
        <v>0</v>
      </c>
      <c r="K34" s="35">
        <f t="shared" si="3"/>
        <v>0</v>
      </c>
      <c r="L34" s="35">
        <f t="shared" si="3"/>
        <v>0</v>
      </c>
    </row>
    <row r="35" spans="1:12" s="4" customFormat="1" ht="30" hidden="1" outlineLevel="1">
      <c r="A35" s="66" t="s">
        <v>140</v>
      </c>
      <c r="B35" s="63" t="s">
        <v>85</v>
      </c>
      <c r="C35" s="64"/>
      <c r="D35" s="63"/>
      <c r="E35" s="63" t="s">
        <v>143</v>
      </c>
      <c r="F35" s="63"/>
      <c r="G35" s="35">
        <f t="shared" si="2"/>
        <v>0</v>
      </c>
      <c r="H35" s="35">
        <f t="shared" ref="H35:L35" si="4">H36</f>
        <v>0</v>
      </c>
      <c r="I35" s="35">
        <f t="shared" si="4"/>
        <v>0</v>
      </c>
      <c r="J35" s="35">
        <f t="shared" si="3"/>
        <v>0</v>
      </c>
      <c r="K35" s="35">
        <f t="shared" si="4"/>
        <v>0</v>
      </c>
      <c r="L35" s="35">
        <f t="shared" si="4"/>
        <v>0</v>
      </c>
    </row>
    <row r="36" spans="1:12" s="4" customFormat="1" ht="66.75" hidden="1" customHeight="1" outlineLevel="1">
      <c r="A36" s="66" t="s">
        <v>141</v>
      </c>
      <c r="B36" s="63" t="s">
        <v>85</v>
      </c>
      <c r="C36" s="64"/>
      <c r="D36" s="63"/>
      <c r="E36" s="63" t="s">
        <v>144</v>
      </c>
      <c r="F36" s="63"/>
      <c r="G36" s="35">
        <f t="shared" si="2"/>
        <v>0</v>
      </c>
      <c r="H36" s="35">
        <f t="shared" ref="H36:L36" si="5">H37</f>
        <v>0</v>
      </c>
      <c r="I36" s="35">
        <f t="shared" si="5"/>
        <v>0</v>
      </c>
      <c r="J36" s="35">
        <f t="shared" si="3"/>
        <v>0</v>
      </c>
      <c r="K36" s="35">
        <f t="shared" si="5"/>
        <v>0</v>
      </c>
      <c r="L36" s="35">
        <f t="shared" si="5"/>
        <v>0</v>
      </c>
    </row>
    <row r="37" spans="1:12" s="4" customFormat="1" ht="45" hidden="1" outlineLevel="1">
      <c r="A37" s="66" t="s">
        <v>62</v>
      </c>
      <c r="B37" s="63" t="s">
        <v>85</v>
      </c>
      <c r="C37" s="64"/>
      <c r="D37" s="63"/>
      <c r="E37" s="63" t="s">
        <v>145</v>
      </c>
      <c r="F37" s="63"/>
      <c r="G37" s="35">
        <f t="shared" si="2"/>
        <v>0</v>
      </c>
      <c r="H37" s="35">
        <f t="shared" ref="H37:L37" si="6">H38</f>
        <v>0</v>
      </c>
      <c r="I37" s="35">
        <f t="shared" si="6"/>
        <v>0</v>
      </c>
      <c r="J37" s="35">
        <f t="shared" si="3"/>
        <v>0</v>
      </c>
      <c r="K37" s="35">
        <f t="shared" si="6"/>
        <v>0</v>
      </c>
      <c r="L37" s="35">
        <f t="shared" si="6"/>
        <v>0</v>
      </c>
    </row>
    <row r="38" spans="1:12" s="4" customFormat="1" ht="30" hidden="1" outlineLevel="1">
      <c r="A38" s="70" t="s">
        <v>21</v>
      </c>
      <c r="B38" s="63" t="s">
        <v>85</v>
      </c>
      <c r="C38" s="61"/>
      <c r="D38" s="61"/>
      <c r="E38" s="63" t="s">
        <v>145</v>
      </c>
      <c r="F38" s="61" t="s">
        <v>7</v>
      </c>
      <c r="G38" s="35">
        <f t="shared" si="2"/>
        <v>0</v>
      </c>
      <c r="H38" s="35">
        <f>H39</f>
        <v>0</v>
      </c>
      <c r="I38" s="36">
        <f>I39</f>
        <v>0</v>
      </c>
      <c r="J38" s="35">
        <f t="shared" si="3"/>
        <v>0</v>
      </c>
      <c r="K38" s="35">
        <f>K39</f>
        <v>0</v>
      </c>
      <c r="L38" s="36">
        <f>L39</f>
        <v>0</v>
      </c>
    </row>
    <row r="39" spans="1:12" s="4" customFormat="1" ht="30" hidden="1" outlineLevel="1">
      <c r="A39" s="70" t="s">
        <v>34</v>
      </c>
      <c r="B39" s="63" t="s">
        <v>85</v>
      </c>
      <c r="C39" s="61"/>
      <c r="D39" s="61"/>
      <c r="E39" s="63" t="s">
        <v>145</v>
      </c>
      <c r="F39" s="61" t="s">
        <v>26</v>
      </c>
      <c r="G39" s="35">
        <f t="shared" si="2"/>
        <v>0</v>
      </c>
      <c r="H39" s="35">
        <f t="shared" ref="H39:L39" si="7">H40</f>
        <v>0</v>
      </c>
      <c r="I39" s="35">
        <f t="shared" si="7"/>
        <v>0</v>
      </c>
      <c r="J39" s="35">
        <f t="shared" si="3"/>
        <v>0</v>
      </c>
      <c r="K39" s="35">
        <f t="shared" si="7"/>
        <v>0</v>
      </c>
      <c r="L39" s="35">
        <f t="shared" si="7"/>
        <v>0</v>
      </c>
    </row>
    <row r="40" spans="1:12" s="4" customFormat="1" ht="27.75" hidden="1" customHeight="1" outlineLevel="1">
      <c r="A40" s="71" t="s">
        <v>20</v>
      </c>
      <c r="B40" s="63" t="s">
        <v>85</v>
      </c>
      <c r="C40" s="63"/>
      <c r="D40" s="63"/>
      <c r="E40" s="63" t="s">
        <v>145</v>
      </c>
      <c r="F40" s="63" t="s">
        <v>15</v>
      </c>
      <c r="G40" s="35">
        <f t="shared" si="2"/>
        <v>0</v>
      </c>
      <c r="H40" s="35">
        <f t="shared" ref="H40:L40" si="8">H41</f>
        <v>0</v>
      </c>
      <c r="I40" s="35">
        <f t="shared" si="8"/>
        <v>0</v>
      </c>
      <c r="J40" s="35">
        <f t="shared" si="3"/>
        <v>0</v>
      </c>
      <c r="K40" s="35">
        <f t="shared" si="8"/>
        <v>0</v>
      </c>
      <c r="L40" s="35">
        <f t="shared" si="8"/>
        <v>0</v>
      </c>
    </row>
    <row r="41" spans="1:12" s="4" customFormat="1" hidden="1" outlineLevel="1">
      <c r="A41" s="71" t="s">
        <v>25</v>
      </c>
      <c r="B41" s="63" t="s">
        <v>85</v>
      </c>
      <c r="C41" s="63" t="s">
        <v>91</v>
      </c>
      <c r="D41" s="63" t="s">
        <v>19</v>
      </c>
      <c r="E41" s="63" t="s">
        <v>145</v>
      </c>
      <c r="F41" s="63" t="s">
        <v>15</v>
      </c>
      <c r="G41" s="52">
        <v>0</v>
      </c>
      <c r="H41" s="53">
        <v>0</v>
      </c>
      <c r="I41" s="53">
        <v>0</v>
      </c>
      <c r="J41" s="52">
        <v>0</v>
      </c>
      <c r="K41" s="53">
        <v>0</v>
      </c>
      <c r="L41" s="53">
        <v>0</v>
      </c>
    </row>
    <row r="42" spans="1:12" s="8" customFormat="1" ht="30" collapsed="1">
      <c r="A42" s="70" t="s">
        <v>200</v>
      </c>
      <c r="B42" s="63" t="s">
        <v>85</v>
      </c>
      <c r="C42" s="72"/>
      <c r="D42" s="63"/>
      <c r="E42" s="63" t="s">
        <v>39</v>
      </c>
      <c r="F42" s="63"/>
      <c r="G42" s="35">
        <f t="shared" ref="G42:L42" si="9">G43+G229+G110+G119+G125+G189</f>
        <v>2209594</v>
      </c>
      <c r="H42" s="35">
        <f t="shared" si="9"/>
        <v>2101594</v>
      </c>
      <c r="I42" s="35">
        <f t="shared" si="9"/>
        <v>2101594</v>
      </c>
      <c r="J42" s="35">
        <f t="shared" si="9"/>
        <v>35136013</v>
      </c>
      <c r="K42" s="35">
        <f t="shared" si="9"/>
        <v>33379640</v>
      </c>
      <c r="L42" s="35">
        <f t="shared" si="9"/>
        <v>32802525</v>
      </c>
    </row>
    <row r="43" spans="1:12" s="9" customFormat="1">
      <c r="A43" s="72" t="s">
        <v>201</v>
      </c>
      <c r="B43" s="63" t="s">
        <v>85</v>
      </c>
      <c r="C43" s="63"/>
      <c r="D43" s="63"/>
      <c r="E43" s="63" t="s">
        <v>40</v>
      </c>
      <c r="F43" s="63"/>
      <c r="G43" s="35">
        <f>G89+G44+G88+G165+G171+G131+G157+G83+G145+G137</f>
        <v>2209594</v>
      </c>
      <c r="H43" s="35">
        <f t="shared" ref="H43:L43" si="10">H89+H44+H88+H165+H171+H131+H157+H83+H145+H137</f>
        <v>2101594</v>
      </c>
      <c r="I43" s="35">
        <f t="shared" si="10"/>
        <v>2101594</v>
      </c>
      <c r="J43" s="35">
        <f t="shared" si="10"/>
        <v>34846470</v>
      </c>
      <c r="K43" s="35">
        <f t="shared" si="10"/>
        <v>33112394</v>
      </c>
      <c r="L43" s="35">
        <f t="shared" si="10"/>
        <v>32519113</v>
      </c>
    </row>
    <row r="44" spans="1:12" s="9" customFormat="1" ht="30">
      <c r="A44" s="71" t="s">
        <v>61</v>
      </c>
      <c r="B44" s="63" t="s">
        <v>85</v>
      </c>
      <c r="C44" s="63"/>
      <c r="D44" s="63"/>
      <c r="E44" s="63" t="s">
        <v>45</v>
      </c>
      <c r="F44" s="63"/>
      <c r="G44" s="35">
        <f t="shared" ref="G44:L44" si="11">G45+G74</f>
        <v>108000</v>
      </c>
      <c r="H44" s="35">
        <f t="shared" si="11"/>
        <v>0</v>
      </c>
      <c r="I44" s="36">
        <f t="shared" si="11"/>
        <v>0</v>
      </c>
      <c r="J44" s="35">
        <f t="shared" si="11"/>
        <v>2232750</v>
      </c>
      <c r="K44" s="35">
        <f t="shared" si="11"/>
        <v>1151000</v>
      </c>
      <c r="L44" s="36">
        <f t="shared" si="11"/>
        <v>1174000</v>
      </c>
    </row>
    <row r="45" spans="1:12" s="9" customFormat="1" ht="45">
      <c r="A45" s="71" t="s">
        <v>62</v>
      </c>
      <c r="B45" s="63" t="s">
        <v>85</v>
      </c>
      <c r="C45" s="63"/>
      <c r="D45" s="63"/>
      <c r="E45" s="63" t="s">
        <v>46</v>
      </c>
      <c r="F45" s="63"/>
      <c r="G45" s="35">
        <f>G49+G51+G53+G57+G59+G61+G64+G63</f>
        <v>108000</v>
      </c>
      <c r="H45" s="35">
        <f t="shared" ref="H45:I45" si="12">H49+H51+H53+H57+H59+H61+H64+H63</f>
        <v>0</v>
      </c>
      <c r="I45" s="35">
        <f t="shared" si="12"/>
        <v>0</v>
      </c>
      <c r="J45" s="35">
        <f>J49+J51+J53+J57+J59+J61+J64+J63</f>
        <v>2232750</v>
      </c>
      <c r="K45" s="35">
        <f t="shared" ref="K45:L45" si="13">K49+K51+K53+K57+K59+K61+K64+K63</f>
        <v>1151000</v>
      </c>
      <c r="L45" s="35">
        <f t="shared" si="13"/>
        <v>1174000</v>
      </c>
    </row>
    <row r="46" spans="1:12" s="9" customFormat="1" ht="75">
      <c r="A46" s="65" t="s">
        <v>28</v>
      </c>
      <c r="B46" s="63" t="s">
        <v>85</v>
      </c>
      <c r="C46" s="63"/>
      <c r="D46" s="63"/>
      <c r="E46" s="63" t="s">
        <v>46</v>
      </c>
      <c r="F46" s="63" t="s">
        <v>11</v>
      </c>
      <c r="G46" s="35">
        <f>G49+G51+G53</f>
        <v>108000</v>
      </c>
      <c r="H46" s="35">
        <f t="shared" ref="H46:I46" si="14">H49+H51+H53</f>
        <v>0</v>
      </c>
      <c r="I46" s="36">
        <f t="shared" si="14"/>
        <v>0</v>
      </c>
      <c r="J46" s="35">
        <f>J49+J51+J53</f>
        <v>141000</v>
      </c>
      <c r="K46" s="35">
        <f t="shared" ref="K46:L46" si="15">K49+K51+K53</f>
        <v>2000</v>
      </c>
      <c r="L46" s="36">
        <f t="shared" si="15"/>
        <v>28000</v>
      </c>
    </row>
    <row r="47" spans="1:12" s="9" customFormat="1" ht="23.25" customHeight="1">
      <c r="A47" s="71" t="s">
        <v>23</v>
      </c>
      <c r="B47" s="63" t="s">
        <v>85</v>
      </c>
      <c r="C47" s="63"/>
      <c r="D47" s="63"/>
      <c r="E47" s="63" t="s">
        <v>46</v>
      </c>
      <c r="F47" s="63" t="s">
        <v>22</v>
      </c>
      <c r="G47" s="35">
        <f t="shared" ref="G47:I47" si="16">G50</f>
        <v>108000</v>
      </c>
      <c r="H47" s="35">
        <f t="shared" si="16"/>
        <v>0</v>
      </c>
      <c r="I47" s="36">
        <f t="shared" si="16"/>
        <v>0</v>
      </c>
      <c r="J47" s="35">
        <f t="shared" ref="J47:L47" si="17">J50</f>
        <v>141000</v>
      </c>
      <c r="K47" s="35">
        <f t="shared" si="17"/>
        <v>2000</v>
      </c>
      <c r="L47" s="36">
        <f t="shared" si="17"/>
        <v>28000</v>
      </c>
    </row>
    <row r="48" spans="1:12" s="9" customFormat="1" ht="36" hidden="1" customHeight="1">
      <c r="A48" s="71" t="s">
        <v>24</v>
      </c>
      <c r="B48" s="63" t="s">
        <v>85</v>
      </c>
      <c r="C48" s="63"/>
      <c r="D48" s="63"/>
      <c r="E48" s="63" t="s">
        <v>46</v>
      </c>
      <c r="F48" s="63" t="s">
        <v>9</v>
      </c>
      <c r="G48" s="35">
        <f>G49</f>
        <v>0</v>
      </c>
      <c r="H48" s="35">
        <f t="shared" ref="H48:L48" si="18">H49</f>
        <v>0</v>
      </c>
      <c r="I48" s="36">
        <f t="shared" si="18"/>
        <v>0</v>
      </c>
      <c r="J48" s="35">
        <f>J49</f>
        <v>0</v>
      </c>
      <c r="K48" s="35">
        <f t="shared" si="18"/>
        <v>0</v>
      </c>
      <c r="L48" s="36">
        <f t="shared" si="18"/>
        <v>0</v>
      </c>
    </row>
    <row r="49" spans="1:12" s="9" customFormat="1" ht="22.5" hidden="1" customHeight="1">
      <c r="A49" s="71" t="s">
        <v>25</v>
      </c>
      <c r="B49" s="63" t="s">
        <v>85</v>
      </c>
      <c r="C49" s="63" t="s">
        <v>10</v>
      </c>
      <c r="D49" s="63" t="s">
        <v>19</v>
      </c>
      <c r="E49" s="63" t="s">
        <v>46</v>
      </c>
      <c r="F49" s="63" t="s">
        <v>9</v>
      </c>
      <c r="G49" s="35"/>
      <c r="H49" s="40"/>
      <c r="I49" s="38"/>
      <c r="J49" s="35"/>
      <c r="K49" s="40"/>
      <c r="L49" s="38"/>
    </row>
    <row r="50" spans="1:12" s="9" customFormat="1" ht="30">
      <c r="A50" s="71" t="s">
        <v>36</v>
      </c>
      <c r="B50" s="63" t="s">
        <v>85</v>
      </c>
      <c r="C50" s="63"/>
      <c r="D50" s="63"/>
      <c r="E50" s="63" t="s">
        <v>46</v>
      </c>
      <c r="F50" s="63" t="s">
        <v>12</v>
      </c>
      <c r="G50" s="35">
        <f>G51</f>
        <v>108000</v>
      </c>
      <c r="H50" s="35">
        <f t="shared" ref="H50:L50" si="19">H51</f>
        <v>0</v>
      </c>
      <c r="I50" s="36">
        <f t="shared" si="19"/>
        <v>0</v>
      </c>
      <c r="J50" s="35">
        <f>J51</f>
        <v>141000</v>
      </c>
      <c r="K50" s="35">
        <f t="shared" si="19"/>
        <v>2000</v>
      </c>
      <c r="L50" s="36">
        <f t="shared" si="19"/>
        <v>28000</v>
      </c>
    </row>
    <row r="51" spans="1:12" s="9" customFormat="1">
      <c r="A51" s="71" t="s">
        <v>25</v>
      </c>
      <c r="B51" s="63" t="s">
        <v>85</v>
      </c>
      <c r="C51" s="63" t="s">
        <v>10</v>
      </c>
      <c r="D51" s="63" t="s">
        <v>19</v>
      </c>
      <c r="E51" s="63" t="s">
        <v>46</v>
      </c>
      <c r="F51" s="63" t="s">
        <v>12</v>
      </c>
      <c r="G51" s="52">
        <f>J51-33000</f>
        <v>108000</v>
      </c>
      <c r="H51" s="51">
        <f>K51-2000</f>
        <v>0</v>
      </c>
      <c r="I51" s="51">
        <f>L51-28000</f>
        <v>0</v>
      </c>
      <c r="J51" s="52">
        <v>141000</v>
      </c>
      <c r="K51" s="51">
        <v>2000</v>
      </c>
      <c r="L51" s="51">
        <v>28000</v>
      </c>
    </row>
    <row r="52" spans="1:12" s="9" customFormat="1" ht="64.5" hidden="1" customHeight="1">
      <c r="A52" s="70" t="s">
        <v>59</v>
      </c>
      <c r="B52" s="63" t="s">
        <v>85</v>
      </c>
      <c r="C52" s="63"/>
      <c r="D52" s="63"/>
      <c r="E52" s="63" t="s">
        <v>46</v>
      </c>
      <c r="F52" s="63" t="s">
        <v>57</v>
      </c>
      <c r="G52" s="35">
        <f>G53</f>
        <v>0</v>
      </c>
      <c r="H52" s="35">
        <f t="shared" ref="H52:L52" si="20">H53</f>
        <v>0</v>
      </c>
      <c r="I52" s="36">
        <f t="shared" si="20"/>
        <v>0</v>
      </c>
      <c r="J52" s="35">
        <f>J53</f>
        <v>0</v>
      </c>
      <c r="K52" s="35">
        <f t="shared" si="20"/>
        <v>0</v>
      </c>
      <c r="L52" s="36">
        <f t="shared" si="20"/>
        <v>0</v>
      </c>
    </row>
    <row r="53" spans="1:12" s="9" customFormat="1" ht="37.5" hidden="1" customHeight="1">
      <c r="A53" s="71" t="s">
        <v>25</v>
      </c>
      <c r="B53" s="63" t="s">
        <v>85</v>
      </c>
      <c r="C53" s="63" t="s">
        <v>10</v>
      </c>
      <c r="D53" s="63" t="s">
        <v>19</v>
      </c>
      <c r="E53" s="63" t="s">
        <v>46</v>
      </c>
      <c r="F53" s="63" t="s">
        <v>57</v>
      </c>
      <c r="G53" s="35"/>
      <c r="H53" s="36"/>
      <c r="I53" s="36"/>
      <c r="J53" s="35"/>
      <c r="K53" s="36"/>
      <c r="L53" s="36"/>
    </row>
    <row r="54" spans="1:12" s="9" customFormat="1" ht="30">
      <c r="A54" s="70" t="s">
        <v>21</v>
      </c>
      <c r="B54" s="63" t="s">
        <v>85</v>
      </c>
      <c r="C54" s="61"/>
      <c r="D54" s="61"/>
      <c r="E54" s="61" t="s">
        <v>46</v>
      </c>
      <c r="F54" s="61" t="s">
        <v>7</v>
      </c>
      <c r="G54" s="35">
        <f>G55</f>
        <v>0</v>
      </c>
      <c r="H54" s="35">
        <f t="shared" ref="H54:L54" si="21">H55</f>
        <v>0</v>
      </c>
      <c r="I54" s="36">
        <f t="shared" si="21"/>
        <v>0</v>
      </c>
      <c r="J54" s="35">
        <f>J55</f>
        <v>2082750</v>
      </c>
      <c r="K54" s="35">
        <f t="shared" si="21"/>
        <v>1138000</v>
      </c>
      <c r="L54" s="36">
        <f t="shared" si="21"/>
        <v>1137000</v>
      </c>
    </row>
    <row r="55" spans="1:12" s="9" customFormat="1" ht="30">
      <c r="A55" s="70" t="s">
        <v>34</v>
      </c>
      <c r="B55" s="63" t="s">
        <v>85</v>
      </c>
      <c r="C55" s="61"/>
      <c r="D55" s="61"/>
      <c r="E55" s="61" t="s">
        <v>46</v>
      </c>
      <c r="F55" s="61" t="s">
        <v>26</v>
      </c>
      <c r="G55" s="35">
        <f>G56+G58+G60+G62</f>
        <v>0</v>
      </c>
      <c r="H55" s="35">
        <f t="shared" ref="H55:I55" si="22">H56+H58+H60+H62</f>
        <v>0</v>
      </c>
      <c r="I55" s="35">
        <f t="shared" si="22"/>
        <v>0</v>
      </c>
      <c r="J55" s="35">
        <f>J56+J58+J60+J62</f>
        <v>2082750</v>
      </c>
      <c r="K55" s="35">
        <f t="shared" ref="K55:L55" si="23">K56+K58+K60+K62</f>
        <v>1138000</v>
      </c>
      <c r="L55" s="35">
        <f t="shared" si="23"/>
        <v>1137000</v>
      </c>
    </row>
    <row r="56" spans="1:12" s="9" customFormat="1" ht="15.75" customHeight="1">
      <c r="A56" s="70" t="s">
        <v>13</v>
      </c>
      <c r="B56" s="63" t="s">
        <v>85</v>
      </c>
      <c r="C56" s="61"/>
      <c r="D56" s="61"/>
      <c r="E56" s="61" t="s">
        <v>46</v>
      </c>
      <c r="F56" s="61" t="s">
        <v>14</v>
      </c>
      <c r="G56" s="35">
        <f>G57</f>
        <v>0</v>
      </c>
      <c r="H56" s="35">
        <f t="shared" ref="H56:L56" si="24">H57</f>
        <v>0</v>
      </c>
      <c r="I56" s="36">
        <f t="shared" si="24"/>
        <v>0</v>
      </c>
      <c r="J56" s="35">
        <f>J57</f>
        <v>30000</v>
      </c>
      <c r="K56" s="35">
        <f t="shared" si="24"/>
        <v>47000</v>
      </c>
      <c r="L56" s="36">
        <f t="shared" si="24"/>
        <v>21000</v>
      </c>
    </row>
    <row r="57" spans="1:12" s="9" customFormat="1" ht="14.25" customHeight="1">
      <c r="A57" s="71" t="s">
        <v>25</v>
      </c>
      <c r="B57" s="63" t="s">
        <v>85</v>
      </c>
      <c r="C57" s="61" t="s">
        <v>10</v>
      </c>
      <c r="D57" s="61" t="s">
        <v>19</v>
      </c>
      <c r="E57" s="61" t="s">
        <v>46</v>
      </c>
      <c r="F57" s="61" t="s">
        <v>14</v>
      </c>
      <c r="G57" s="52">
        <f>J57-30000</f>
        <v>0</v>
      </c>
      <c r="H57" s="51">
        <f>K57-47000</f>
        <v>0</v>
      </c>
      <c r="I57" s="51">
        <f>L57-21000</f>
        <v>0</v>
      </c>
      <c r="J57" s="52">
        <v>30000</v>
      </c>
      <c r="K57" s="51">
        <v>47000</v>
      </c>
      <c r="L57" s="51">
        <v>21000</v>
      </c>
    </row>
    <row r="58" spans="1:12" s="9" customFormat="1" ht="30" hidden="1" outlineLevel="1">
      <c r="A58" s="71" t="s">
        <v>58</v>
      </c>
      <c r="B58" s="63" t="s">
        <v>85</v>
      </c>
      <c r="C58" s="63"/>
      <c r="D58" s="63"/>
      <c r="E58" s="63" t="s">
        <v>46</v>
      </c>
      <c r="F58" s="63" t="s">
        <v>56</v>
      </c>
      <c r="G58" s="35">
        <f>G59</f>
        <v>0</v>
      </c>
      <c r="H58" s="35">
        <f t="shared" ref="H58:L58" si="25">H59</f>
        <v>0</v>
      </c>
      <c r="I58" s="36">
        <f t="shared" si="25"/>
        <v>0</v>
      </c>
      <c r="J58" s="35">
        <f>J59</f>
        <v>0</v>
      </c>
      <c r="K58" s="35">
        <f t="shared" si="25"/>
        <v>0</v>
      </c>
      <c r="L58" s="36">
        <f t="shared" si="25"/>
        <v>0</v>
      </c>
    </row>
    <row r="59" spans="1:12" s="9" customFormat="1" hidden="1" outlineLevel="1">
      <c r="A59" s="71" t="s">
        <v>25</v>
      </c>
      <c r="B59" s="63" t="s">
        <v>85</v>
      </c>
      <c r="C59" s="63" t="s">
        <v>10</v>
      </c>
      <c r="D59" s="63" t="s">
        <v>19</v>
      </c>
      <c r="E59" s="63" t="s">
        <v>46</v>
      </c>
      <c r="F59" s="63" t="s">
        <v>56</v>
      </c>
      <c r="G59" s="52">
        <v>0</v>
      </c>
      <c r="H59" s="51">
        <v>0</v>
      </c>
      <c r="I59" s="51">
        <v>0</v>
      </c>
      <c r="J59" s="52">
        <v>0</v>
      </c>
      <c r="K59" s="51">
        <v>0</v>
      </c>
      <c r="L59" s="51">
        <v>0</v>
      </c>
    </row>
    <row r="60" spans="1:12" s="9" customFormat="1" ht="36" customHeight="1" collapsed="1">
      <c r="A60" s="71" t="s">
        <v>20</v>
      </c>
      <c r="B60" s="63" t="s">
        <v>85</v>
      </c>
      <c r="C60" s="63"/>
      <c r="D60" s="63"/>
      <c r="E60" s="63" t="s">
        <v>46</v>
      </c>
      <c r="F60" s="63" t="s">
        <v>15</v>
      </c>
      <c r="G60" s="35">
        <f>G61</f>
        <v>0</v>
      </c>
      <c r="H60" s="35">
        <f t="shared" ref="H60:L60" si="26">H61</f>
        <v>0</v>
      </c>
      <c r="I60" s="36">
        <f t="shared" si="26"/>
        <v>0</v>
      </c>
      <c r="J60" s="35">
        <f>J61</f>
        <v>533750</v>
      </c>
      <c r="K60" s="35">
        <f t="shared" si="26"/>
        <v>335000</v>
      </c>
      <c r="L60" s="36">
        <f t="shared" si="26"/>
        <v>352000</v>
      </c>
    </row>
    <row r="61" spans="1:12" s="9" customFormat="1">
      <c r="A61" s="71" t="s">
        <v>25</v>
      </c>
      <c r="B61" s="63" t="s">
        <v>85</v>
      </c>
      <c r="C61" s="63" t="s">
        <v>10</v>
      </c>
      <c r="D61" s="63" t="s">
        <v>19</v>
      </c>
      <c r="E61" s="63" t="s">
        <v>46</v>
      </c>
      <c r="F61" s="63" t="s">
        <v>15</v>
      </c>
      <c r="G61" s="52">
        <f>J61-533750</f>
        <v>0</v>
      </c>
      <c r="H61" s="53">
        <f>K61-335000</f>
        <v>0</v>
      </c>
      <c r="I61" s="53">
        <f>L61-352000</f>
        <v>0</v>
      </c>
      <c r="J61" s="52">
        <v>533750</v>
      </c>
      <c r="K61" s="53">
        <v>335000</v>
      </c>
      <c r="L61" s="53">
        <v>352000</v>
      </c>
    </row>
    <row r="62" spans="1:12" s="9" customFormat="1">
      <c r="A62" s="71" t="s">
        <v>207</v>
      </c>
      <c r="B62" s="63" t="s">
        <v>85</v>
      </c>
      <c r="C62" s="63"/>
      <c r="D62" s="63"/>
      <c r="E62" s="63" t="s">
        <v>46</v>
      </c>
      <c r="F62" s="63" t="s">
        <v>208</v>
      </c>
      <c r="G62" s="36">
        <f>G63</f>
        <v>0</v>
      </c>
      <c r="H62" s="36">
        <f t="shared" ref="H62:L62" si="27">H63</f>
        <v>0</v>
      </c>
      <c r="I62" s="36">
        <f t="shared" si="27"/>
        <v>0</v>
      </c>
      <c r="J62" s="36">
        <f>J63</f>
        <v>1519000</v>
      </c>
      <c r="K62" s="36">
        <f t="shared" si="27"/>
        <v>756000</v>
      </c>
      <c r="L62" s="36">
        <f t="shared" si="27"/>
        <v>764000</v>
      </c>
    </row>
    <row r="63" spans="1:12" s="9" customFormat="1">
      <c r="A63" s="71" t="s">
        <v>25</v>
      </c>
      <c r="B63" s="63" t="s">
        <v>85</v>
      </c>
      <c r="C63" s="63" t="s">
        <v>10</v>
      </c>
      <c r="D63" s="63" t="s">
        <v>19</v>
      </c>
      <c r="E63" s="63" t="s">
        <v>46</v>
      </c>
      <c r="F63" s="63" t="s">
        <v>208</v>
      </c>
      <c r="G63" s="51">
        <f>J63-1519000</f>
        <v>0</v>
      </c>
      <c r="H63" s="51">
        <f>K63-756000</f>
        <v>0</v>
      </c>
      <c r="I63" s="51">
        <f>L63-764000</f>
        <v>0</v>
      </c>
      <c r="J63" s="51">
        <v>1519000</v>
      </c>
      <c r="K63" s="51">
        <v>756000</v>
      </c>
      <c r="L63" s="51">
        <v>764000</v>
      </c>
    </row>
    <row r="64" spans="1:12" s="9" customFormat="1">
      <c r="A64" s="73" t="s">
        <v>38</v>
      </c>
      <c r="B64" s="63" t="s">
        <v>85</v>
      </c>
      <c r="C64" s="63"/>
      <c r="D64" s="63"/>
      <c r="E64" s="63" t="s">
        <v>46</v>
      </c>
      <c r="F64" s="63" t="s">
        <v>31</v>
      </c>
      <c r="G64" s="35">
        <f>G66+G71+G73+G69</f>
        <v>0</v>
      </c>
      <c r="H64" s="35">
        <f t="shared" ref="H64:I64" si="28">H66+H71+H73+H69</f>
        <v>0</v>
      </c>
      <c r="I64" s="36">
        <f t="shared" si="28"/>
        <v>0</v>
      </c>
      <c r="J64" s="35">
        <f>J66+J71+J73+J69</f>
        <v>9000</v>
      </c>
      <c r="K64" s="35">
        <f t="shared" ref="K64:L64" si="29">K66+K71+K73+K69</f>
        <v>11000</v>
      </c>
      <c r="L64" s="36">
        <f t="shared" si="29"/>
        <v>9000</v>
      </c>
    </row>
    <row r="65" spans="1:12" s="9" customFormat="1" ht="111" hidden="1" customHeight="1" outlineLevel="1">
      <c r="A65" s="73" t="s">
        <v>83</v>
      </c>
      <c r="B65" s="63" t="s">
        <v>85</v>
      </c>
      <c r="C65" s="63"/>
      <c r="D65" s="63"/>
      <c r="E65" s="63" t="s">
        <v>46</v>
      </c>
      <c r="F65" s="63" t="s">
        <v>84</v>
      </c>
      <c r="G65" s="35">
        <f>G66</f>
        <v>0</v>
      </c>
      <c r="H65" s="35">
        <f t="shared" ref="H65:L65" si="30">H66</f>
        <v>0</v>
      </c>
      <c r="I65" s="36">
        <f t="shared" si="30"/>
        <v>0</v>
      </c>
      <c r="J65" s="35">
        <f>J66</f>
        <v>0</v>
      </c>
      <c r="K65" s="35">
        <f t="shared" si="30"/>
        <v>0</v>
      </c>
      <c r="L65" s="36">
        <f t="shared" si="30"/>
        <v>0</v>
      </c>
    </row>
    <row r="66" spans="1:12" s="9" customFormat="1" ht="28.5" hidden="1" customHeight="1" outlineLevel="1">
      <c r="A66" s="74" t="s">
        <v>25</v>
      </c>
      <c r="B66" s="63" t="s">
        <v>85</v>
      </c>
      <c r="C66" s="63" t="s">
        <v>10</v>
      </c>
      <c r="D66" s="63" t="s">
        <v>19</v>
      </c>
      <c r="E66" s="63" t="s">
        <v>46</v>
      </c>
      <c r="F66" s="63" t="s">
        <v>84</v>
      </c>
      <c r="G66" s="35"/>
      <c r="H66" s="41"/>
      <c r="I66" s="41"/>
      <c r="J66" s="35"/>
      <c r="K66" s="41"/>
      <c r="L66" s="41"/>
    </row>
    <row r="67" spans="1:12" s="9" customFormat="1" collapsed="1">
      <c r="A67" s="73" t="s">
        <v>17</v>
      </c>
      <c r="B67" s="63" t="s">
        <v>85</v>
      </c>
      <c r="C67" s="63"/>
      <c r="D67" s="63"/>
      <c r="E67" s="63" t="s">
        <v>46</v>
      </c>
      <c r="F67" s="63" t="s">
        <v>18</v>
      </c>
      <c r="G67" s="35">
        <f>G70+G72+G68</f>
        <v>0</v>
      </c>
      <c r="H67" s="35">
        <f t="shared" ref="H67:I67" si="31">H70+H72</f>
        <v>0</v>
      </c>
      <c r="I67" s="36">
        <f t="shared" si="31"/>
        <v>0</v>
      </c>
      <c r="J67" s="35">
        <f>J70+J72+J68</f>
        <v>9000</v>
      </c>
      <c r="K67" s="35">
        <f t="shared" ref="K67:L67" si="32">K70+K72</f>
        <v>11000</v>
      </c>
      <c r="L67" s="36">
        <f t="shared" si="32"/>
        <v>9000</v>
      </c>
    </row>
    <row r="68" spans="1:12" s="9" customFormat="1" ht="30" hidden="1" outlineLevel="1">
      <c r="A68" s="19" t="s">
        <v>95</v>
      </c>
      <c r="B68" s="63" t="s">
        <v>85</v>
      </c>
      <c r="C68" s="63"/>
      <c r="D68" s="63"/>
      <c r="E68" s="63" t="s">
        <v>46</v>
      </c>
      <c r="F68" s="63" t="s">
        <v>96</v>
      </c>
      <c r="G68" s="35">
        <f>G69</f>
        <v>0</v>
      </c>
      <c r="H68" s="35">
        <f t="shared" ref="H68:L68" si="33">H69</f>
        <v>0</v>
      </c>
      <c r="I68" s="36">
        <f t="shared" si="33"/>
        <v>0</v>
      </c>
      <c r="J68" s="35">
        <f>J69</f>
        <v>0</v>
      </c>
      <c r="K68" s="35">
        <f t="shared" si="33"/>
        <v>0</v>
      </c>
      <c r="L68" s="36">
        <f t="shared" si="33"/>
        <v>0</v>
      </c>
    </row>
    <row r="69" spans="1:12" s="9" customFormat="1" hidden="1" outlineLevel="1">
      <c r="A69" s="75" t="s">
        <v>25</v>
      </c>
      <c r="B69" s="63" t="s">
        <v>85</v>
      </c>
      <c r="C69" s="63"/>
      <c r="D69" s="63"/>
      <c r="E69" s="63" t="s">
        <v>46</v>
      </c>
      <c r="F69" s="63" t="s">
        <v>96</v>
      </c>
      <c r="G69" s="52">
        <v>0</v>
      </c>
      <c r="H69" s="52">
        <v>0</v>
      </c>
      <c r="I69" s="51">
        <v>0</v>
      </c>
      <c r="J69" s="52">
        <v>0</v>
      </c>
      <c r="K69" s="52">
        <v>0</v>
      </c>
      <c r="L69" s="51">
        <v>0</v>
      </c>
    </row>
    <row r="70" spans="1:12" s="9" customFormat="1" collapsed="1">
      <c r="A70" s="75" t="s">
        <v>29</v>
      </c>
      <c r="B70" s="63" t="s">
        <v>85</v>
      </c>
      <c r="C70" s="63"/>
      <c r="D70" s="63"/>
      <c r="E70" s="63" t="s">
        <v>46</v>
      </c>
      <c r="F70" s="63" t="s">
        <v>63</v>
      </c>
      <c r="G70" s="35">
        <f>G71</f>
        <v>-500</v>
      </c>
      <c r="H70" s="35">
        <f t="shared" ref="H70:L70" si="34">H71</f>
        <v>0</v>
      </c>
      <c r="I70" s="36">
        <f t="shared" si="34"/>
        <v>0</v>
      </c>
      <c r="J70" s="35">
        <f>J71</f>
        <v>8500</v>
      </c>
      <c r="K70" s="35">
        <f t="shared" si="34"/>
        <v>11000</v>
      </c>
      <c r="L70" s="36">
        <f t="shared" si="34"/>
        <v>9000</v>
      </c>
    </row>
    <row r="71" spans="1:12" s="9" customFormat="1" ht="14.25" customHeight="1">
      <c r="A71" s="75" t="s">
        <v>25</v>
      </c>
      <c r="B71" s="63" t="s">
        <v>85</v>
      </c>
      <c r="C71" s="63" t="s">
        <v>10</v>
      </c>
      <c r="D71" s="63" t="s">
        <v>19</v>
      </c>
      <c r="E71" s="63" t="s">
        <v>46</v>
      </c>
      <c r="F71" s="63" t="s">
        <v>63</v>
      </c>
      <c r="G71" s="52">
        <f>J71-9000</f>
        <v>-500</v>
      </c>
      <c r="H71" s="52">
        <f>K71-11000</f>
        <v>0</v>
      </c>
      <c r="I71" s="51">
        <f>L71-9000</f>
        <v>0</v>
      </c>
      <c r="J71" s="52">
        <v>8500</v>
      </c>
      <c r="K71" s="52">
        <v>11000</v>
      </c>
      <c r="L71" s="51">
        <v>9000</v>
      </c>
    </row>
    <row r="72" spans="1:12" s="9" customFormat="1">
      <c r="A72" s="75" t="s">
        <v>60</v>
      </c>
      <c r="B72" s="63" t="s">
        <v>85</v>
      </c>
      <c r="C72" s="63"/>
      <c r="D72" s="63"/>
      <c r="E72" s="63" t="s">
        <v>46</v>
      </c>
      <c r="F72" s="63" t="s">
        <v>64</v>
      </c>
      <c r="G72" s="35">
        <f>G73</f>
        <v>500</v>
      </c>
      <c r="H72" s="35">
        <f t="shared" ref="H72:L72" si="35">H73</f>
        <v>0</v>
      </c>
      <c r="I72" s="36">
        <f t="shared" si="35"/>
        <v>0</v>
      </c>
      <c r="J72" s="35">
        <f>J73</f>
        <v>500</v>
      </c>
      <c r="K72" s="35">
        <f t="shared" si="35"/>
        <v>0</v>
      </c>
      <c r="L72" s="36">
        <f t="shared" si="35"/>
        <v>0</v>
      </c>
    </row>
    <row r="73" spans="1:12" s="9" customFormat="1">
      <c r="A73" s="75" t="s">
        <v>25</v>
      </c>
      <c r="B73" s="63" t="s">
        <v>85</v>
      </c>
      <c r="C73" s="63" t="s">
        <v>10</v>
      </c>
      <c r="D73" s="63" t="s">
        <v>19</v>
      </c>
      <c r="E73" s="63" t="s">
        <v>46</v>
      </c>
      <c r="F73" s="63" t="s">
        <v>64</v>
      </c>
      <c r="G73" s="52">
        <f>J73-0</f>
        <v>500</v>
      </c>
      <c r="H73" s="52">
        <f t="shared" ref="H73:I73" si="36">K73-0</f>
        <v>0</v>
      </c>
      <c r="I73" s="52">
        <f t="shared" si="36"/>
        <v>0</v>
      </c>
      <c r="J73" s="52">
        <v>500</v>
      </c>
      <c r="K73" s="52">
        <v>0</v>
      </c>
      <c r="L73" s="52">
        <v>0</v>
      </c>
    </row>
    <row r="74" spans="1:12" s="9" customFormat="1" ht="47.25" hidden="1" customHeight="1" outlineLevel="1" collapsed="1">
      <c r="A74" s="76" t="s">
        <v>65</v>
      </c>
      <c r="B74" s="63" t="s">
        <v>85</v>
      </c>
      <c r="C74" s="63"/>
      <c r="D74" s="63"/>
      <c r="E74" s="63" t="s">
        <v>86</v>
      </c>
      <c r="F74" s="63"/>
      <c r="G74" s="35">
        <f>G76+G78+G82</f>
        <v>0</v>
      </c>
      <c r="H74" s="35">
        <f t="shared" ref="H74:I74" si="37">H76+H78+H82</f>
        <v>0</v>
      </c>
      <c r="I74" s="36">
        <f t="shared" si="37"/>
        <v>0</v>
      </c>
      <c r="J74" s="35">
        <f>J76+J78+J82</f>
        <v>0</v>
      </c>
      <c r="K74" s="35">
        <f t="shared" ref="K74:L74" si="38">K76+K78+K82</f>
        <v>0</v>
      </c>
      <c r="L74" s="36">
        <f t="shared" si="38"/>
        <v>0</v>
      </c>
    </row>
    <row r="75" spans="1:12" s="9" customFormat="1" ht="43.5" hidden="1" customHeight="1" outlineLevel="1">
      <c r="A75" s="71" t="s">
        <v>24</v>
      </c>
      <c r="B75" s="63" t="s">
        <v>85</v>
      </c>
      <c r="C75" s="63"/>
      <c r="D75" s="63"/>
      <c r="E75" s="63" t="s">
        <v>86</v>
      </c>
      <c r="F75" s="63" t="s">
        <v>9</v>
      </c>
      <c r="G75" s="35">
        <f>G76</f>
        <v>0</v>
      </c>
      <c r="H75" s="35">
        <f t="shared" ref="H75:L75" si="39">H76</f>
        <v>0</v>
      </c>
      <c r="I75" s="36">
        <f t="shared" si="39"/>
        <v>0</v>
      </c>
      <c r="J75" s="35">
        <f>J76</f>
        <v>0</v>
      </c>
      <c r="K75" s="35">
        <f t="shared" si="39"/>
        <v>0</v>
      </c>
      <c r="L75" s="36">
        <f t="shared" si="39"/>
        <v>0</v>
      </c>
    </row>
    <row r="76" spans="1:12" s="9" customFormat="1" ht="16.5" hidden="1" customHeight="1" outlineLevel="1">
      <c r="A76" s="74" t="s">
        <v>25</v>
      </c>
      <c r="B76" s="63" t="s">
        <v>85</v>
      </c>
      <c r="C76" s="63" t="s">
        <v>10</v>
      </c>
      <c r="D76" s="63" t="s">
        <v>19</v>
      </c>
      <c r="E76" s="63" t="s">
        <v>86</v>
      </c>
      <c r="F76" s="63" t="s">
        <v>9</v>
      </c>
      <c r="G76" s="35"/>
      <c r="H76" s="38"/>
      <c r="I76" s="38"/>
      <c r="J76" s="35"/>
      <c r="K76" s="38"/>
      <c r="L76" s="38"/>
    </row>
    <row r="77" spans="1:12" s="9" customFormat="1" ht="48" hidden="1" customHeight="1" outlineLevel="1">
      <c r="A77" s="71" t="s">
        <v>59</v>
      </c>
      <c r="B77" s="63" t="s">
        <v>85</v>
      </c>
      <c r="C77" s="63"/>
      <c r="D77" s="63"/>
      <c r="E77" s="63" t="s">
        <v>86</v>
      </c>
      <c r="F77" s="63" t="s">
        <v>57</v>
      </c>
      <c r="G77" s="35">
        <f>G78</f>
        <v>0</v>
      </c>
      <c r="H77" s="35">
        <f t="shared" ref="H77:L77" si="40">H78</f>
        <v>0</v>
      </c>
      <c r="I77" s="36">
        <f t="shared" si="40"/>
        <v>0</v>
      </c>
      <c r="J77" s="35">
        <f>J78</f>
        <v>0</v>
      </c>
      <c r="K77" s="35">
        <f t="shared" si="40"/>
        <v>0</v>
      </c>
      <c r="L77" s="36">
        <f t="shared" si="40"/>
        <v>0</v>
      </c>
    </row>
    <row r="78" spans="1:12" s="9" customFormat="1" ht="16.5" hidden="1" customHeight="1" outlineLevel="1">
      <c r="A78" s="74" t="s">
        <v>25</v>
      </c>
      <c r="B78" s="63" t="s">
        <v>85</v>
      </c>
      <c r="C78" s="63" t="s">
        <v>10</v>
      </c>
      <c r="D78" s="63" t="s">
        <v>19</v>
      </c>
      <c r="E78" s="63" t="s">
        <v>86</v>
      </c>
      <c r="F78" s="63" t="s">
        <v>57</v>
      </c>
      <c r="G78" s="42"/>
      <c r="H78" s="38"/>
      <c r="I78" s="38"/>
      <c r="J78" s="42"/>
      <c r="K78" s="38"/>
      <c r="L78" s="38"/>
    </row>
    <row r="79" spans="1:12" s="9" customFormat="1" ht="32.25" hidden="1" customHeight="1" outlineLevel="1">
      <c r="A79" s="76" t="s">
        <v>21</v>
      </c>
      <c r="B79" s="63" t="s">
        <v>85</v>
      </c>
      <c r="C79" s="63"/>
      <c r="D79" s="63"/>
      <c r="E79" s="63" t="s">
        <v>86</v>
      </c>
      <c r="F79" s="63" t="s">
        <v>7</v>
      </c>
      <c r="G79" s="35">
        <f>G80</f>
        <v>0</v>
      </c>
      <c r="H79" s="35">
        <f t="shared" ref="H79:L81" si="41">H80</f>
        <v>0</v>
      </c>
      <c r="I79" s="36">
        <f t="shared" si="41"/>
        <v>0</v>
      </c>
      <c r="J79" s="35">
        <f>J80</f>
        <v>0</v>
      </c>
      <c r="K79" s="35">
        <f t="shared" si="41"/>
        <v>0</v>
      </c>
      <c r="L79" s="36">
        <f t="shared" si="41"/>
        <v>0</v>
      </c>
    </row>
    <row r="80" spans="1:12" s="9" customFormat="1" ht="30" hidden="1" outlineLevel="1">
      <c r="A80" s="76" t="s">
        <v>34</v>
      </c>
      <c r="B80" s="63" t="s">
        <v>85</v>
      </c>
      <c r="C80" s="63"/>
      <c r="D80" s="63"/>
      <c r="E80" s="63" t="s">
        <v>86</v>
      </c>
      <c r="F80" s="63" t="s">
        <v>26</v>
      </c>
      <c r="G80" s="35">
        <f>G81</f>
        <v>0</v>
      </c>
      <c r="H80" s="35">
        <f t="shared" si="41"/>
        <v>0</v>
      </c>
      <c r="I80" s="36">
        <f t="shared" si="41"/>
        <v>0</v>
      </c>
      <c r="J80" s="35">
        <f>J81</f>
        <v>0</v>
      </c>
      <c r="K80" s="35">
        <f t="shared" si="41"/>
        <v>0</v>
      </c>
      <c r="L80" s="36">
        <f t="shared" si="41"/>
        <v>0</v>
      </c>
    </row>
    <row r="81" spans="1:12" s="9" customFormat="1" ht="30" hidden="1" outlineLevel="1">
      <c r="A81" s="76" t="s">
        <v>20</v>
      </c>
      <c r="B81" s="63" t="s">
        <v>85</v>
      </c>
      <c r="C81" s="63"/>
      <c r="D81" s="63"/>
      <c r="E81" s="63" t="s">
        <v>86</v>
      </c>
      <c r="F81" s="63" t="s">
        <v>15</v>
      </c>
      <c r="G81" s="35">
        <f>G82</f>
        <v>0</v>
      </c>
      <c r="H81" s="35">
        <f t="shared" si="41"/>
        <v>0</v>
      </c>
      <c r="I81" s="36">
        <f t="shared" si="41"/>
        <v>0</v>
      </c>
      <c r="J81" s="35">
        <f>J82</f>
        <v>0</v>
      </c>
      <c r="K81" s="35">
        <f t="shared" si="41"/>
        <v>0</v>
      </c>
      <c r="L81" s="36">
        <f t="shared" si="41"/>
        <v>0</v>
      </c>
    </row>
    <row r="82" spans="1:12" s="9" customFormat="1" hidden="1" outlineLevel="1">
      <c r="A82" s="76" t="s">
        <v>25</v>
      </c>
      <c r="B82" s="63" t="s">
        <v>85</v>
      </c>
      <c r="C82" s="63" t="s">
        <v>10</v>
      </c>
      <c r="D82" s="63" t="s">
        <v>19</v>
      </c>
      <c r="E82" s="63" t="s">
        <v>86</v>
      </c>
      <c r="F82" s="63" t="s">
        <v>15</v>
      </c>
      <c r="G82" s="35">
        <v>0</v>
      </c>
      <c r="H82" s="38">
        <v>0</v>
      </c>
      <c r="I82" s="38">
        <v>0</v>
      </c>
      <c r="J82" s="35">
        <v>0</v>
      </c>
      <c r="K82" s="38">
        <v>0</v>
      </c>
      <c r="L82" s="38">
        <v>0</v>
      </c>
    </row>
    <row r="83" spans="1:12" s="9" customFormat="1" ht="90" collapsed="1">
      <c r="A83" s="101" t="s">
        <v>226</v>
      </c>
      <c r="B83" s="63" t="s">
        <v>85</v>
      </c>
      <c r="C83" s="94"/>
      <c r="D83" s="94"/>
      <c r="E83" s="102" t="s">
        <v>227</v>
      </c>
      <c r="F83" s="102"/>
      <c r="G83" s="35">
        <f>G84</f>
        <v>0</v>
      </c>
      <c r="H83" s="35">
        <f t="shared" ref="H83:L86" si="42">H84</f>
        <v>0</v>
      </c>
      <c r="I83" s="35">
        <f t="shared" si="42"/>
        <v>0</v>
      </c>
      <c r="J83" s="35">
        <f>J84</f>
        <v>45310</v>
      </c>
      <c r="K83" s="35">
        <f t="shared" si="42"/>
        <v>0</v>
      </c>
      <c r="L83" s="35">
        <f t="shared" si="42"/>
        <v>0</v>
      </c>
    </row>
    <row r="84" spans="1:12" s="9" customFormat="1" ht="30">
      <c r="A84" s="104" t="s">
        <v>152</v>
      </c>
      <c r="B84" s="94" t="s">
        <v>85</v>
      </c>
      <c r="C84" s="94"/>
      <c r="D84" s="94"/>
      <c r="E84" s="102" t="s">
        <v>227</v>
      </c>
      <c r="F84" s="102" t="s">
        <v>7</v>
      </c>
      <c r="G84" s="35">
        <f>G85</f>
        <v>0</v>
      </c>
      <c r="H84" s="35">
        <f t="shared" si="42"/>
        <v>0</v>
      </c>
      <c r="I84" s="35">
        <f t="shared" si="42"/>
        <v>0</v>
      </c>
      <c r="J84" s="35">
        <f>J85</f>
        <v>45310</v>
      </c>
      <c r="K84" s="35">
        <f t="shared" si="42"/>
        <v>0</v>
      </c>
      <c r="L84" s="35">
        <f t="shared" si="42"/>
        <v>0</v>
      </c>
    </row>
    <row r="85" spans="1:12" s="9" customFormat="1" ht="30">
      <c r="A85" s="104" t="s">
        <v>153</v>
      </c>
      <c r="B85" s="94" t="s">
        <v>85</v>
      </c>
      <c r="C85" s="94"/>
      <c r="D85" s="94"/>
      <c r="E85" s="102" t="s">
        <v>227</v>
      </c>
      <c r="F85" s="102" t="s">
        <v>26</v>
      </c>
      <c r="G85" s="35">
        <f>G86</f>
        <v>0</v>
      </c>
      <c r="H85" s="35">
        <f t="shared" si="42"/>
        <v>0</v>
      </c>
      <c r="I85" s="35">
        <f t="shared" si="42"/>
        <v>0</v>
      </c>
      <c r="J85" s="35">
        <f>J86</f>
        <v>45310</v>
      </c>
      <c r="K85" s="35">
        <f t="shared" si="42"/>
        <v>0</v>
      </c>
      <c r="L85" s="35">
        <f t="shared" si="42"/>
        <v>0</v>
      </c>
    </row>
    <row r="86" spans="1:12" s="9" customFormat="1">
      <c r="A86" s="104" t="s">
        <v>154</v>
      </c>
      <c r="B86" s="94" t="s">
        <v>85</v>
      </c>
      <c r="C86" s="94"/>
      <c r="D86" s="94"/>
      <c r="E86" s="102" t="s">
        <v>227</v>
      </c>
      <c r="F86" s="102" t="s">
        <v>15</v>
      </c>
      <c r="G86" s="35">
        <f>G87</f>
        <v>0</v>
      </c>
      <c r="H86" s="35">
        <f t="shared" si="42"/>
        <v>0</v>
      </c>
      <c r="I86" s="35">
        <f t="shared" si="42"/>
        <v>0</v>
      </c>
      <c r="J86" s="35">
        <f>J87</f>
        <v>45310</v>
      </c>
      <c r="K86" s="35">
        <f t="shared" si="42"/>
        <v>0</v>
      </c>
      <c r="L86" s="35">
        <f t="shared" si="42"/>
        <v>0</v>
      </c>
    </row>
    <row r="87" spans="1:12" s="9" customFormat="1">
      <c r="A87" s="105" t="s">
        <v>25</v>
      </c>
      <c r="B87" s="94" t="s">
        <v>85</v>
      </c>
      <c r="C87" s="94" t="s">
        <v>10</v>
      </c>
      <c r="D87" s="94" t="s">
        <v>19</v>
      </c>
      <c r="E87" s="107" t="s">
        <v>227</v>
      </c>
      <c r="F87" s="107" t="s">
        <v>15</v>
      </c>
      <c r="G87" s="52">
        <f>J87-45310</f>
        <v>0</v>
      </c>
      <c r="H87" s="52">
        <f>K87-0</f>
        <v>0</v>
      </c>
      <c r="I87" s="52">
        <f>L87-0</f>
        <v>0</v>
      </c>
      <c r="J87" s="52">
        <v>45310</v>
      </c>
      <c r="K87" s="52">
        <v>0</v>
      </c>
      <c r="L87" s="52">
        <v>0</v>
      </c>
    </row>
    <row r="88" spans="1:12" s="9" customFormat="1" hidden="1">
      <c r="A88" s="76"/>
      <c r="B88" s="63"/>
      <c r="C88" s="63"/>
      <c r="D88" s="63"/>
      <c r="E88" s="63"/>
      <c r="F88" s="63"/>
      <c r="G88" s="35"/>
      <c r="H88" s="35"/>
      <c r="I88" s="36"/>
      <c r="J88" s="35"/>
      <c r="K88" s="35"/>
      <c r="L88" s="36"/>
    </row>
    <row r="89" spans="1:12" s="9" customFormat="1" ht="113.25" customHeight="1">
      <c r="A89" s="76" t="s">
        <v>66</v>
      </c>
      <c r="B89" s="77">
        <v>973</v>
      </c>
      <c r="C89" s="63"/>
      <c r="D89" s="63"/>
      <c r="E89" s="63" t="s">
        <v>41</v>
      </c>
      <c r="F89" s="63"/>
      <c r="G89" s="35">
        <f>G90+G96</f>
        <v>0</v>
      </c>
      <c r="H89" s="35">
        <f t="shared" ref="H89:I89" si="43">H90+H96</f>
        <v>0</v>
      </c>
      <c r="I89" s="36">
        <f t="shared" si="43"/>
        <v>0</v>
      </c>
      <c r="J89" s="35">
        <f>J90+J96</f>
        <v>29938082</v>
      </c>
      <c r="K89" s="35">
        <f t="shared" ref="K89:L89" si="44">K90+K96</f>
        <v>29433738</v>
      </c>
      <c r="L89" s="36">
        <f t="shared" si="44"/>
        <v>28804366</v>
      </c>
    </row>
    <row r="90" spans="1:12" s="9" customFormat="1" ht="75">
      <c r="A90" s="70" t="s">
        <v>37</v>
      </c>
      <c r="B90" s="63" t="s">
        <v>85</v>
      </c>
      <c r="C90" s="63"/>
      <c r="D90" s="61"/>
      <c r="E90" s="63" t="s">
        <v>42</v>
      </c>
      <c r="F90" s="61" t="s">
        <v>11</v>
      </c>
      <c r="G90" s="43">
        <f>G93+G95</f>
        <v>0</v>
      </c>
      <c r="H90" s="43">
        <f t="shared" ref="H90:I90" si="45">H93+H95</f>
        <v>0</v>
      </c>
      <c r="I90" s="44">
        <f t="shared" si="45"/>
        <v>0</v>
      </c>
      <c r="J90" s="43">
        <f>J93+J95</f>
        <v>29824082</v>
      </c>
      <c r="K90" s="43">
        <f t="shared" ref="K90:L90" si="46">K93+K95</f>
        <v>29319738</v>
      </c>
      <c r="L90" s="44">
        <f t="shared" si="46"/>
        <v>28690366</v>
      </c>
    </row>
    <row r="91" spans="1:12" s="9" customFormat="1" ht="16.5" customHeight="1">
      <c r="A91" s="70" t="s">
        <v>23</v>
      </c>
      <c r="B91" s="63" t="s">
        <v>85</v>
      </c>
      <c r="C91" s="63"/>
      <c r="D91" s="61"/>
      <c r="E91" s="63" t="s">
        <v>42</v>
      </c>
      <c r="F91" s="61" t="s">
        <v>22</v>
      </c>
      <c r="G91" s="43">
        <f>G92</f>
        <v>0</v>
      </c>
      <c r="H91" s="43">
        <f t="shared" ref="H91:L92" si="47">H92</f>
        <v>0</v>
      </c>
      <c r="I91" s="44">
        <f t="shared" si="47"/>
        <v>0</v>
      </c>
      <c r="J91" s="43">
        <f>J92</f>
        <v>22906361</v>
      </c>
      <c r="K91" s="43">
        <f t="shared" si="47"/>
        <v>22519000</v>
      </c>
      <c r="L91" s="44">
        <f t="shared" si="47"/>
        <v>22035611</v>
      </c>
    </row>
    <row r="92" spans="1:12" s="9" customFormat="1" ht="30">
      <c r="A92" s="70" t="s">
        <v>24</v>
      </c>
      <c r="B92" s="63" t="s">
        <v>85</v>
      </c>
      <c r="C92" s="63"/>
      <c r="D92" s="61"/>
      <c r="E92" s="63" t="s">
        <v>42</v>
      </c>
      <c r="F92" s="61" t="s">
        <v>9</v>
      </c>
      <c r="G92" s="43">
        <f>G93</f>
        <v>0</v>
      </c>
      <c r="H92" s="43">
        <f t="shared" si="47"/>
        <v>0</v>
      </c>
      <c r="I92" s="44">
        <f t="shared" si="47"/>
        <v>0</v>
      </c>
      <c r="J92" s="43">
        <f>J93</f>
        <v>22906361</v>
      </c>
      <c r="K92" s="43">
        <f t="shared" si="47"/>
        <v>22519000</v>
      </c>
      <c r="L92" s="44">
        <f t="shared" si="47"/>
        <v>22035611</v>
      </c>
    </row>
    <row r="93" spans="1:12" s="9" customFormat="1">
      <c r="A93" s="70" t="s">
        <v>25</v>
      </c>
      <c r="B93" s="63" t="s">
        <v>85</v>
      </c>
      <c r="C93" s="63" t="s">
        <v>10</v>
      </c>
      <c r="D93" s="61" t="s">
        <v>19</v>
      </c>
      <c r="E93" s="63" t="s">
        <v>42</v>
      </c>
      <c r="F93" s="61" t="s">
        <v>9</v>
      </c>
      <c r="G93" s="54">
        <f>J93-22906361</f>
        <v>0</v>
      </c>
      <c r="H93" s="54">
        <f>K93-22519000</f>
        <v>0</v>
      </c>
      <c r="I93" s="54">
        <f>L93-22035611</f>
        <v>0</v>
      </c>
      <c r="J93" s="54">
        <v>22906361</v>
      </c>
      <c r="K93" s="54">
        <v>22519000</v>
      </c>
      <c r="L93" s="54">
        <v>22035611</v>
      </c>
    </row>
    <row r="94" spans="1:12" s="9" customFormat="1" ht="45">
      <c r="A94" s="70" t="s">
        <v>59</v>
      </c>
      <c r="B94" s="63" t="s">
        <v>85</v>
      </c>
      <c r="C94" s="63"/>
      <c r="D94" s="61"/>
      <c r="E94" s="63" t="s">
        <v>42</v>
      </c>
      <c r="F94" s="61" t="s">
        <v>57</v>
      </c>
      <c r="G94" s="43">
        <f>G95</f>
        <v>0</v>
      </c>
      <c r="H94" s="43">
        <f t="shared" ref="H94:L94" si="48">H95</f>
        <v>0</v>
      </c>
      <c r="I94" s="44">
        <f t="shared" si="48"/>
        <v>0</v>
      </c>
      <c r="J94" s="43">
        <f>J95</f>
        <v>6917721</v>
      </c>
      <c r="K94" s="43">
        <f t="shared" si="48"/>
        <v>6800738</v>
      </c>
      <c r="L94" s="44">
        <f t="shared" si="48"/>
        <v>6654755</v>
      </c>
    </row>
    <row r="95" spans="1:12" s="9" customFormat="1">
      <c r="A95" s="70" t="s">
        <v>25</v>
      </c>
      <c r="B95" s="63" t="s">
        <v>85</v>
      </c>
      <c r="C95" s="63" t="s">
        <v>10</v>
      </c>
      <c r="D95" s="61" t="s">
        <v>19</v>
      </c>
      <c r="E95" s="63" t="s">
        <v>42</v>
      </c>
      <c r="F95" s="61" t="s">
        <v>57</v>
      </c>
      <c r="G95" s="54">
        <f>J95-6917721</f>
        <v>0</v>
      </c>
      <c r="H95" s="54">
        <f>K95-6800738</f>
        <v>0</v>
      </c>
      <c r="I95" s="54">
        <f>L95-6654755</f>
        <v>0</v>
      </c>
      <c r="J95" s="54">
        <v>6917721</v>
      </c>
      <c r="K95" s="54">
        <v>6800738</v>
      </c>
      <c r="L95" s="54">
        <v>6654755</v>
      </c>
    </row>
    <row r="96" spans="1:12" s="9" customFormat="1" ht="30">
      <c r="A96" s="70" t="s">
        <v>21</v>
      </c>
      <c r="B96" s="63" t="s">
        <v>85</v>
      </c>
      <c r="C96" s="63"/>
      <c r="D96" s="61"/>
      <c r="E96" s="63" t="s">
        <v>42</v>
      </c>
      <c r="F96" s="61" t="s">
        <v>7</v>
      </c>
      <c r="G96" s="43">
        <f>G99+G101</f>
        <v>0</v>
      </c>
      <c r="H96" s="43">
        <f t="shared" ref="H96:I96" si="49">H99+H101</f>
        <v>0</v>
      </c>
      <c r="I96" s="44">
        <f t="shared" si="49"/>
        <v>0</v>
      </c>
      <c r="J96" s="43">
        <f>J99+J101</f>
        <v>114000</v>
      </c>
      <c r="K96" s="43">
        <f t="shared" ref="K96:L96" si="50">K99+K101</f>
        <v>114000</v>
      </c>
      <c r="L96" s="44">
        <f t="shared" si="50"/>
        <v>114000</v>
      </c>
    </row>
    <row r="97" spans="1:12" s="9" customFormat="1" ht="30">
      <c r="A97" s="70" t="s">
        <v>34</v>
      </c>
      <c r="B97" s="63" t="s">
        <v>85</v>
      </c>
      <c r="C97" s="63"/>
      <c r="D97" s="61"/>
      <c r="E97" s="63" t="s">
        <v>42</v>
      </c>
      <c r="F97" s="61" t="s">
        <v>26</v>
      </c>
      <c r="G97" s="43">
        <f>G98+G100</f>
        <v>0</v>
      </c>
      <c r="H97" s="43">
        <f t="shared" ref="H97:I97" si="51">H98+H100</f>
        <v>0</v>
      </c>
      <c r="I97" s="44">
        <f t="shared" si="51"/>
        <v>0</v>
      </c>
      <c r="J97" s="43">
        <f>J98+J100</f>
        <v>114000</v>
      </c>
      <c r="K97" s="43">
        <f t="shared" ref="K97:L97" si="52">K98+K100</f>
        <v>114000</v>
      </c>
      <c r="L97" s="44">
        <f t="shared" si="52"/>
        <v>114000</v>
      </c>
    </row>
    <row r="98" spans="1:12" s="9" customFormat="1" ht="30" outlineLevel="1">
      <c r="A98" s="70" t="s">
        <v>13</v>
      </c>
      <c r="B98" s="63" t="s">
        <v>85</v>
      </c>
      <c r="C98" s="63"/>
      <c r="D98" s="61"/>
      <c r="E98" s="63" t="s">
        <v>42</v>
      </c>
      <c r="F98" s="61" t="s">
        <v>14</v>
      </c>
      <c r="G98" s="43">
        <f>G99</f>
        <v>0</v>
      </c>
      <c r="H98" s="43">
        <f t="shared" ref="H98:L98" si="53">H99</f>
        <v>0</v>
      </c>
      <c r="I98" s="44">
        <f t="shared" si="53"/>
        <v>0</v>
      </c>
      <c r="J98" s="43">
        <f>J99</f>
        <v>72000</v>
      </c>
      <c r="K98" s="43">
        <f t="shared" si="53"/>
        <v>72000</v>
      </c>
      <c r="L98" s="44">
        <f t="shared" si="53"/>
        <v>72000</v>
      </c>
    </row>
    <row r="99" spans="1:12" s="9" customFormat="1" outlineLevel="1">
      <c r="A99" s="76" t="s">
        <v>25</v>
      </c>
      <c r="B99" s="63" t="s">
        <v>85</v>
      </c>
      <c r="C99" s="63" t="s">
        <v>10</v>
      </c>
      <c r="D99" s="61" t="s">
        <v>19</v>
      </c>
      <c r="E99" s="63" t="s">
        <v>42</v>
      </c>
      <c r="F99" s="61" t="s">
        <v>14</v>
      </c>
      <c r="G99" s="54">
        <f>J99-72000</f>
        <v>0</v>
      </c>
      <c r="H99" s="54">
        <f t="shared" ref="H99:I99" si="54">K99-72000</f>
        <v>0</v>
      </c>
      <c r="I99" s="54">
        <f t="shared" si="54"/>
        <v>0</v>
      </c>
      <c r="J99" s="54">
        <v>72000</v>
      </c>
      <c r="K99" s="54">
        <v>72000</v>
      </c>
      <c r="L99" s="54">
        <v>72000</v>
      </c>
    </row>
    <row r="100" spans="1:12" s="9" customFormat="1" ht="37.5" customHeight="1">
      <c r="A100" s="76" t="s">
        <v>20</v>
      </c>
      <c r="B100" s="63" t="s">
        <v>85</v>
      </c>
      <c r="C100" s="63"/>
      <c r="D100" s="61"/>
      <c r="E100" s="63" t="s">
        <v>42</v>
      </c>
      <c r="F100" s="61" t="s">
        <v>15</v>
      </c>
      <c r="G100" s="43">
        <f>G101</f>
        <v>0</v>
      </c>
      <c r="H100" s="43">
        <f t="shared" ref="H100:L100" si="55">H101</f>
        <v>0</v>
      </c>
      <c r="I100" s="44">
        <f t="shared" si="55"/>
        <v>0</v>
      </c>
      <c r="J100" s="43">
        <f>J101</f>
        <v>42000</v>
      </c>
      <c r="K100" s="43">
        <f t="shared" si="55"/>
        <v>42000</v>
      </c>
      <c r="L100" s="44">
        <f t="shared" si="55"/>
        <v>42000</v>
      </c>
    </row>
    <row r="101" spans="1:12" s="9" customFormat="1">
      <c r="A101" s="78" t="s">
        <v>25</v>
      </c>
      <c r="B101" s="63" t="s">
        <v>85</v>
      </c>
      <c r="C101" s="63" t="s">
        <v>10</v>
      </c>
      <c r="D101" s="61" t="s">
        <v>19</v>
      </c>
      <c r="E101" s="63" t="s">
        <v>42</v>
      </c>
      <c r="F101" s="61" t="s">
        <v>15</v>
      </c>
      <c r="G101" s="54">
        <f>J101-42000</f>
        <v>0</v>
      </c>
      <c r="H101" s="54">
        <f t="shared" ref="H101:I101" si="56">K101-42000</f>
        <v>0</v>
      </c>
      <c r="I101" s="54">
        <f t="shared" si="56"/>
        <v>0</v>
      </c>
      <c r="J101" s="54">
        <v>42000</v>
      </c>
      <c r="K101" s="54">
        <v>42000</v>
      </c>
      <c r="L101" s="54">
        <v>42000</v>
      </c>
    </row>
    <row r="102" spans="1:12" s="9" customFormat="1" ht="30" hidden="1" outlineLevel="1">
      <c r="A102" s="76" t="s">
        <v>92</v>
      </c>
      <c r="B102" s="63" t="s">
        <v>85</v>
      </c>
      <c r="C102" s="63"/>
      <c r="D102" s="63"/>
      <c r="E102" s="63" t="s">
        <v>39</v>
      </c>
      <c r="F102" s="63"/>
      <c r="G102" s="35">
        <f t="shared" ref="G102:L107" si="57">G103</f>
        <v>0</v>
      </c>
      <c r="H102" s="35">
        <f t="shared" si="57"/>
        <v>0</v>
      </c>
      <c r="I102" s="36">
        <f t="shared" si="57"/>
        <v>0</v>
      </c>
      <c r="J102" s="35">
        <f t="shared" si="57"/>
        <v>0</v>
      </c>
      <c r="K102" s="35">
        <f t="shared" si="57"/>
        <v>0</v>
      </c>
      <c r="L102" s="36">
        <f t="shared" si="57"/>
        <v>0</v>
      </c>
    </row>
    <row r="103" spans="1:12" s="9" customFormat="1" hidden="1" outlineLevel="1">
      <c r="A103" s="76" t="s">
        <v>93</v>
      </c>
      <c r="B103" s="63" t="s">
        <v>85</v>
      </c>
      <c r="C103" s="63"/>
      <c r="D103" s="63"/>
      <c r="E103" s="63" t="s">
        <v>40</v>
      </c>
      <c r="F103" s="63"/>
      <c r="G103" s="35">
        <f t="shared" si="57"/>
        <v>0</v>
      </c>
      <c r="H103" s="35">
        <f t="shared" si="57"/>
        <v>0</v>
      </c>
      <c r="I103" s="36">
        <f t="shared" si="57"/>
        <v>0</v>
      </c>
      <c r="J103" s="35">
        <f t="shared" si="57"/>
        <v>0</v>
      </c>
      <c r="K103" s="35">
        <f t="shared" si="57"/>
        <v>0</v>
      </c>
      <c r="L103" s="36">
        <f t="shared" si="57"/>
        <v>0</v>
      </c>
    </row>
    <row r="104" spans="1:12" s="9" customFormat="1" ht="30" hidden="1" outlineLevel="1">
      <c r="A104" s="76" t="s">
        <v>89</v>
      </c>
      <c r="B104" s="63" t="s">
        <v>85</v>
      </c>
      <c r="C104" s="63"/>
      <c r="D104" s="63"/>
      <c r="E104" s="63" t="s">
        <v>88</v>
      </c>
      <c r="F104" s="63"/>
      <c r="G104" s="35">
        <f t="shared" si="57"/>
        <v>0</v>
      </c>
      <c r="H104" s="35">
        <f t="shared" si="57"/>
        <v>0</v>
      </c>
      <c r="I104" s="36">
        <f t="shared" si="57"/>
        <v>0</v>
      </c>
      <c r="J104" s="35">
        <f t="shared" si="57"/>
        <v>0</v>
      </c>
      <c r="K104" s="35">
        <f t="shared" si="57"/>
        <v>0</v>
      </c>
      <c r="L104" s="36">
        <f t="shared" si="57"/>
        <v>0</v>
      </c>
    </row>
    <row r="105" spans="1:12" s="9" customFormat="1" ht="46.5" hidden="1" customHeight="1" outlineLevel="1">
      <c r="A105" s="76" t="s">
        <v>90</v>
      </c>
      <c r="B105" s="63" t="s">
        <v>85</v>
      </c>
      <c r="C105" s="63"/>
      <c r="D105" s="63"/>
      <c r="E105" s="63" t="s">
        <v>87</v>
      </c>
      <c r="F105" s="63"/>
      <c r="G105" s="35">
        <f t="shared" si="57"/>
        <v>0</v>
      </c>
      <c r="H105" s="35">
        <f t="shared" si="57"/>
        <v>0</v>
      </c>
      <c r="I105" s="36">
        <f t="shared" si="57"/>
        <v>0</v>
      </c>
      <c r="J105" s="35">
        <f t="shared" si="57"/>
        <v>0</v>
      </c>
      <c r="K105" s="35">
        <f t="shared" si="57"/>
        <v>0</v>
      </c>
      <c r="L105" s="36">
        <f t="shared" si="57"/>
        <v>0</v>
      </c>
    </row>
    <row r="106" spans="1:12" s="9" customFormat="1" ht="35.25" hidden="1" customHeight="1" outlineLevel="1">
      <c r="A106" s="76" t="s">
        <v>21</v>
      </c>
      <c r="B106" s="63" t="s">
        <v>85</v>
      </c>
      <c r="C106" s="63"/>
      <c r="D106" s="63"/>
      <c r="E106" s="63" t="s">
        <v>87</v>
      </c>
      <c r="F106" s="63" t="s">
        <v>7</v>
      </c>
      <c r="G106" s="35">
        <f t="shared" si="57"/>
        <v>0</v>
      </c>
      <c r="H106" s="35">
        <f t="shared" si="57"/>
        <v>0</v>
      </c>
      <c r="I106" s="36">
        <f t="shared" si="57"/>
        <v>0</v>
      </c>
      <c r="J106" s="35">
        <f t="shared" si="57"/>
        <v>0</v>
      </c>
      <c r="K106" s="35">
        <f t="shared" si="57"/>
        <v>0</v>
      </c>
      <c r="L106" s="36">
        <f t="shared" si="57"/>
        <v>0</v>
      </c>
    </row>
    <row r="107" spans="1:12" s="9" customFormat="1" ht="37.5" hidden="1" customHeight="1" outlineLevel="1">
      <c r="A107" s="76" t="s">
        <v>34</v>
      </c>
      <c r="B107" s="63" t="s">
        <v>85</v>
      </c>
      <c r="C107" s="63"/>
      <c r="D107" s="63"/>
      <c r="E107" s="63" t="s">
        <v>87</v>
      </c>
      <c r="F107" s="63" t="s">
        <v>26</v>
      </c>
      <c r="G107" s="35">
        <f t="shared" si="57"/>
        <v>0</v>
      </c>
      <c r="H107" s="35">
        <f t="shared" si="57"/>
        <v>0</v>
      </c>
      <c r="I107" s="36">
        <f t="shared" si="57"/>
        <v>0</v>
      </c>
      <c r="J107" s="35">
        <f t="shared" si="57"/>
        <v>0</v>
      </c>
      <c r="K107" s="35">
        <f t="shared" si="57"/>
        <v>0</v>
      </c>
      <c r="L107" s="36">
        <f t="shared" si="57"/>
        <v>0</v>
      </c>
    </row>
    <row r="108" spans="1:12" s="9" customFormat="1" ht="36" hidden="1" customHeight="1" outlineLevel="1">
      <c r="A108" s="76" t="s">
        <v>20</v>
      </c>
      <c r="B108" s="63" t="s">
        <v>85</v>
      </c>
      <c r="C108" s="63"/>
      <c r="D108" s="63"/>
      <c r="E108" s="63" t="s">
        <v>87</v>
      </c>
      <c r="F108" s="63" t="s">
        <v>15</v>
      </c>
      <c r="G108" s="35">
        <f>G109</f>
        <v>0</v>
      </c>
      <c r="H108" s="35">
        <f t="shared" ref="H108:L108" si="58">H109</f>
        <v>0</v>
      </c>
      <c r="I108" s="36">
        <f t="shared" si="58"/>
        <v>0</v>
      </c>
      <c r="J108" s="35">
        <f>J109</f>
        <v>0</v>
      </c>
      <c r="K108" s="35">
        <f t="shared" si="58"/>
        <v>0</v>
      </c>
      <c r="L108" s="36">
        <f t="shared" si="58"/>
        <v>0</v>
      </c>
    </row>
    <row r="109" spans="1:12" s="9" customFormat="1" hidden="1" outlineLevel="1">
      <c r="A109" s="76" t="s">
        <v>25</v>
      </c>
      <c r="B109" s="63" t="s">
        <v>85</v>
      </c>
      <c r="C109" s="63" t="s">
        <v>10</v>
      </c>
      <c r="D109" s="63" t="s">
        <v>91</v>
      </c>
      <c r="E109" s="63" t="s">
        <v>87</v>
      </c>
      <c r="F109" s="63" t="s">
        <v>15</v>
      </c>
      <c r="G109" s="35">
        <v>0</v>
      </c>
      <c r="H109" s="35">
        <v>0</v>
      </c>
      <c r="I109" s="36">
        <v>0</v>
      </c>
      <c r="J109" s="35">
        <v>0</v>
      </c>
      <c r="K109" s="35">
        <v>0</v>
      </c>
      <c r="L109" s="36">
        <v>0</v>
      </c>
    </row>
    <row r="110" spans="1:12" s="9" customFormat="1" ht="60" collapsed="1">
      <c r="A110" s="66" t="s">
        <v>146</v>
      </c>
      <c r="B110" s="63" t="s">
        <v>85</v>
      </c>
      <c r="C110" s="63"/>
      <c r="D110" s="63"/>
      <c r="E110" s="67" t="s">
        <v>148</v>
      </c>
      <c r="F110" s="63"/>
      <c r="G110" s="36">
        <f>G111</f>
        <v>0</v>
      </c>
      <c r="H110" s="36">
        <f t="shared" ref="H110:L110" si="59">H111</f>
        <v>0</v>
      </c>
      <c r="I110" s="36">
        <f t="shared" si="59"/>
        <v>0</v>
      </c>
      <c r="J110" s="36">
        <f>J111</f>
        <v>117276</v>
      </c>
      <c r="K110" s="36">
        <f t="shared" si="59"/>
        <v>99807</v>
      </c>
      <c r="L110" s="36">
        <f t="shared" si="59"/>
        <v>115335</v>
      </c>
    </row>
    <row r="111" spans="1:12" s="9" customFormat="1" ht="60">
      <c r="A111" s="66" t="s">
        <v>147</v>
      </c>
      <c r="B111" s="63" t="s">
        <v>85</v>
      </c>
      <c r="C111" s="63"/>
      <c r="D111" s="63"/>
      <c r="E111" s="67" t="s">
        <v>149</v>
      </c>
      <c r="F111" s="63"/>
      <c r="G111" s="36">
        <f>G112+G116</f>
        <v>0</v>
      </c>
      <c r="H111" s="36">
        <f t="shared" ref="H111:I111" si="60">H112+H116</f>
        <v>0</v>
      </c>
      <c r="I111" s="36">
        <f t="shared" si="60"/>
        <v>0</v>
      </c>
      <c r="J111" s="36">
        <f>J112+J116</f>
        <v>117276</v>
      </c>
      <c r="K111" s="36">
        <f t="shared" ref="K111:L111" si="61">K112+K116</f>
        <v>99807</v>
      </c>
      <c r="L111" s="36">
        <f t="shared" si="61"/>
        <v>115335</v>
      </c>
    </row>
    <row r="112" spans="1:12" s="9" customFormat="1" ht="30">
      <c r="A112" s="70" t="s">
        <v>21</v>
      </c>
      <c r="B112" s="63" t="s">
        <v>85</v>
      </c>
      <c r="C112" s="63"/>
      <c r="D112" s="63"/>
      <c r="E112" s="67" t="s">
        <v>149</v>
      </c>
      <c r="F112" s="79">
        <v>200</v>
      </c>
      <c r="G112" s="36">
        <f>G113</f>
        <v>0</v>
      </c>
      <c r="H112" s="36">
        <f t="shared" ref="H112:L112" si="62">H113</f>
        <v>0</v>
      </c>
      <c r="I112" s="36">
        <f t="shared" si="62"/>
        <v>0</v>
      </c>
      <c r="J112" s="36">
        <f>J113</f>
        <v>85404</v>
      </c>
      <c r="K112" s="36">
        <f t="shared" si="62"/>
        <v>67935</v>
      </c>
      <c r="L112" s="36">
        <f t="shared" si="62"/>
        <v>83463</v>
      </c>
    </row>
    <row r="113" spans="1:12" s="9" customFormat="1" ht="30">
      <c r="A113" s="70" t="s">
        <v>27</v>
      </c>
      <c r="B113" s="63" t="s">
        <v>85</v>
      </c>
      <c r="C113" s="63"/>
      <c r="D113" s="63"/>
      <c r="E113" s="67" t="s">
        <v>149</v>
      </c>
      <c r="F113" s="79">
        <v>240</v>
      </c>
      <c r="G113" s="36">
        <f>G114</f>
        <v>0</v>
      </c>
      <c r="H113" s="36">
        <f t="shared" ref="H113:L113" si="63">H114</f>
        <v>0</v>
      </c>
      <c r="I113" s="36">
        <f t="shared" si="63"/>
        <v>0</v>
      </c>
      <c r="J113" s="36">
        <f>J114</f>
        <v>85404</v>
      </c>
      <c r="K113" s="36">
        <f t="shared" si="63"/>
        <v>67935</v>
      </c>
      <c r="L113" s="36">
        <f t="shared" si="63"/>
        <v>83463</v>
      </c>
    </row>
    <row r="114" spans="1:12" s="9" customFormat="1" ht="33.75" customHeight="1">
      <c r="A114" s="19" t="s">
        <v>20</v>
      </c>
      <c r="B114" s="63" t="s">
        <v>85</v>
      </c>
      <c r="C114" s="63"/>
      <c r="D114" s="63"/>
      <c r="E114" s="67" t="s">
        <v>149</v>
      </c>
      <c r="F114" s="79">
        <v>244</v>
      </c>
      <c r="G114" s="36">
        <f>G115</f>
        <v>0</v>
      </c>
      <c r="H114" s="36">
        <f t="shared" ref="H114:L114" si="64">H115</f>
        <v>0</v>
      </c>
      <c r="I114" s="36">
        <f t="shared" si="64"/>
        <v>0</v>
      </c>
      <c r="J114" s="36">
        <f>J115</f>
        <v>85404</v>
      </c>
      <c r="K114" s="36">
        <f t="shared" si="64"/>
        <v>67935</v>
      </c>
      <c r="L114" s="36">
        <f t="shared" si="64"/>
        <v>83463</v>
      </c>
    </row>
    <row r="115" spans="1:12" s="9" customFormat="1">
      <c r="A115" s="80" t="s">
        <v>25</v>
      </c>
      <c r="B115" s="63" t="s">
        <v>85</v>
      </c>
      <c r="C115" s="63" t="s">
        <v>10</v>
      </c>
      <c r="D115" s="61" t="s">
        <v>19</v>
      </c>
      <c r="E115" s="67" t="s">
        <v>149</v>
      </c>
      <c r="F115" s="79">
        <v>244</v>
      </c>
      <c r="G115" s="51">
        <f>J115-85404</f>
        <v>0</v>
      </c>
      <c r="H115" s="51">
        <f>K115-67935</f>
        <v>0</v>
      </c>
      <c r="I115" s="51">
        <f>L115-83463</f>
        <v>0</v>
      </c>
      <c r="J115" s="51">
        <v>85404</v>
      </c>
      <c r="K115" s="51">
        <v>67935</v>
      </c>
      <c r="L115" s="51">
        <v>83463</v>
      </c>
    </row>
    <row r="116" spans="1:12" s="9" customFormat="1" outlineLevel="1">
      <c r="A116" s="66" t="s">
        <v>209</v>
      </c>
      <c r="B116" s="63" t="s">
        <v>85</v>
      </c>
      <c r="C116" s="63"/>
      <c r="D116" s="61"/>
      <c r="E116" s="81" t="s">
        <v>149</v>
      </c>
      <c r="F116" s="81" t="s">
        <v>210</v>
      </c>
      <c r="G116" s="36">
        <f>G117</f>
        <v>0</v>
      </c>
      <c r="H116" s="36">
        <f t="shared" ref="H116:L117" si="65">H117</f>
        <v>0</v>
      </c>
      <c r="I116" s="36">
        <f t="shared" si="65"/>
        <v>0</v>
      </c>
      <c r="J116" s="36">
        <f>J117</f>
        <v>31872</v>
      </c>
      <c r="K116" s="36">
        <f t="shared" si="65"/>
        <v>31872</v>
      </c>
      <c r="L116" s="36">
        <f t="shared" si="65"/>
        <v>31872</v>
      </c>
    </row>
    <row r="117" spans="1:12" s="9" customFormat="1" ht="30" outlineLevel="1">
      <c r="A117" s="66" t="s">
        <v>211</v>
      </c>
      <c r="B117" s="63" t="s">
        <v>85</v>
      </c>
      <c r="C117" s="63"/>
      <c r="D117" s="61"/>
      <c r="E117" s="81" t="s">
        <v>149</v>
      </c>
      <c r="F117" s="81" t="s">
        <v>212</v>
      </c>
      <c r="G117" s="36">
        <f>G118</f>
        <v>0</v>
      </c>
      <c r="H117" s="36">
        <f t="shared" si="65"/>
        <v>0</v>
      </c>
      <c r="I117" s="36">
        <f t="shared" si="65"/>
        <v>0</v>
      </c>
      <c r="J117" s="36">
        <f>J118</f>
        <v>31872</v>
      </c>
      <c r="K117" s="36">
        <f t="shared" si="65"/>
        <v>31872</v>
      </c>
      <c r="L117" s="36">
        <f t="shared" si="65"/>
        <v>31872</v>
      </c>
    </row>
    <row r="118" spans="1:12" s="9" customFormat="1" outlineLevel="1">
      <c r="A118" s="68" t="s">
        <v>25</v>
      </c>
      <c r="B118" s="63" t="s">
        <v>85</v>
      </c>
      <c r="C118" s="63" t="s">
        <v>10</v>
      </c>
      <c r="D118" s="61" t="s">
        <v>19</v>
      </c>
      <c r="E118" s="82" t="s">
        <v>149</v>
      </c>
      <c r="F118" s="82" t="s">
        <v>213</v>
      </c>
      <c r="G118" s="51">
        <f>J118-31872</f>
        <v>0</v>
      </c>
      <c r="H118" s="51">
        <f t="shared" ref="H118:I118" si="66">K118-31872</f>
        <v>0</v>
      </c>
      <c r="I118" s="51">
        <f t="shared" si="66"/>
        <v>0</v>
      </c>
      <c r="J118" s="51">
        <v>31872</v>
      </c>
      <c r="K118" s="51">
        <v>31872</v>
      </c>
      <c r="L118" s="51">
        <v>31872</v>
      </c>
    </row>
    <row r="119" spans="1:12" s="9" customFormat="1" ht="60">
      <c r="A119" s="66" t="s">
        <v>150</v>
      </c>
      <c r="B119" s="63" t="s">
        <v>85</v>
      </c>
      <c r="C119" s="63"/>
      <c r="D119" s="61"/>
      <c r="E119" s="81" t="s">
        <v>155</v>
      </c>
      <c r="F119" s="79"/>
      <c r="G119" s="36">
        <f>G120</f>
        <v>0</v>
      </c>
      <c r="H119" s="36">
        <f t="shared" ref="H119:H123" si="67">H120</f>
        <v>0</v>
      </c>
      <c r="I119" s="36">
        <f t="shared" ref="I119:I123" si="68">I120</f>
        <v>0</v>
      </c>
      <c r="J119" s="36">
        <f>J120</f>
        <v>65715</v>
      </c>
      <c r="K119" s="36">
        <f t="shared" ref="K119:L123" si="69">K120</f>
        <v>61887</v>
      </c>
      <c r="L119" s="36">
        <f t="shared" si="69"/>
        <v>62525</v>
      </c>
    </row>
    <row r="120" spans="1:12" s="9" customFormat="1" ht="45">
      <c r="A120" s="66" t="s">
        <v>151</v>
      </c>
      <c r="B120" s="63" t="s">
        <v>85</v>
      </c>
      <c r="C120" s="63"/>
      <c r="D120" s="61"/>
      <c r="E120" s="81" t="s">
        <v>156</v>
      </c>
      <c r="F120" s="79"/>
      <c r="G120" s="36">
        <f>G121</f>
        <v>0</v>
      </c>
      <c r="H120" s="36">
        <f t="shared" si="67"/>
        <v>0</v>
      </c>
      <c r="I120" s="36">
        <f t="shared" si="68"/>
        <v>0</v>
      </c>
      <c r="J120" s="36">
        <f>J121</f>
        <v>65715</v>
      </c>
      <c r="K120" s="36">
        <f t="shared" si="69"/>
        <v>61887</v>
      </c>
      <c r="L120" s="36">
        <f t="shared" si="69"/>
        <v>62525</v>
      </c>
    </row>
    <row r="121" spans="1:12" s="9" customFormat="1" ht="30">
      <c r="A121" s="66" t="s">
        <v>152</v>
      </c>
      <c r="B121" s="63" t="s">
        <v>85</v>
      </c>
      <c r="C121" s="63"/>
      <c r="D121" s="61"/>
      <c r="E121" s="67" t="s">
        <v>156</v>
      </c>
      <c r="F121" s="79">
        <v>200</v>
      </c>
      <c r="G121" s="36">
        <f>G122</f>
        <v>0</v>
      </c>
      <c r="H121" s="36">
        <f t="shared" si="67"/>
        <v>0</v>
      </c>
      <c r="I121" s="36">
        <f t="shared" si="68"/>
        <v>0</v>
      </c>
      <c r="J121" s="36">
        <f>J122</f>
        <v>65715</v>
      </c>
      <c r="K121" s="36">
        <f t="shared" si="69"/>
        <v>61887</v>
      </c>
      <c r="L121" s="36">
        <f t="shared" si="69"/>
        <v>62525</v>
      </c>
    </row>
    <row r="122" spans="1:12" s="9" customFormat="1" ht="35.25" customHeight="1">
      <c r="A122" s="66" t="s">
        <v>153</v>
      </c>
      <c r="B122" s="63" t="s">
        <v>85</v>
      </c>
      <c r="C122" s="63"/>
      <c r="D122" s="61"/>
      <c r="E122" s="67" t="s">
        <v>156</v>
      </c>
      <c r="F122" s="79">
        <v>240</v>
      </c>
      <c r="G122" s="36">
        <f>G123</f>
        <v>0</v>
      </c>
      <c r="H122" s="36">
        <f t="shared" si="67"/>
        <v>0</v>
      </c>
      <c r="I122" s="36">
        <f t="shared" si="68"/>
        <v>0</v>
      </c>
      <c r="J122" s="36">
        <f>J123</f>
        <v>65715</v>
      </c>
      <c r="K122" s="36">
        <f t="shared" si="69"/>
        <v>61887</v>
      </c>
      <c r="L122" s="36">
        <f t="shared" si="69"/>
        <v>62525</v>
      </c>
    </row>
    <row r="123" spans="1:12" s="9" customFormat="1">
      <c r="A123" s="66" t="s">
        <v>154</v>
      </c>
      <c r="B123" s="63" t="s">
        <v>85</v>
      </c>
      <c r="C123" s="63"/>
      <c r="D123" s="61"/>
      <c r="E123" s="67" t="s">
        <v>156</v>
      </c>
      <c r="F123" s="79">
        <v>244</v>
      </c>
      <c r="G123" s="36">
        <f>G124</f>
        <v>0</v>
      </c>
      <c r="H123" s="36">
        <f t="shared" si="67"/>
        <v>0</v>
      </c>
      <c r="I123" s="36">
        <f t="shared" si="68"/>
        <v>0</v>
      </c>
      <c r="J123" s="36">
        <f>J124</f>
        <v>65715</v>
      </c>
      <c r="K123" s="36">
        <f t="shared" si="69"/>
        <v>61887</v>
      </c>
      <c r="L123" s="36">
        <f t="shared" si="69"/>
        <v>62525</v>
      </c>
    </row>
    <row r="124" spans="1:12" s="9" customFormat="1">
      <c r="A124" s="68" t="s">
        <v>25</v>
      </c>
      <c r="B124" s="63" t="s">
        <v>85</v>
      </c>
      <c r="C124" s="63" t="s">
        <v>10</v>
      </c>
      <c r="D124" s="61" t="s">
        <v>19</v>
      </c>
      <c r="E124" s="69" t="s">
        <v>156</v>
      </c>
      <c r="F124" s="79">
        <v>244</v>
      </c>
      <c r="G124" s="51">
        <f>J124-65715</f>
        <v>0</v>
      </c>
      <c r="H124" s="51">
        <f>K124-61887</f>
        <v>0</v>
      </c>
      <c r="I124" s="51">
        <f>L124-62525</f>
        <v>0</v>
      </c>
      <c r="J124" s="51">
        <v>65715</v>
      </c>
      <c r="K124" s="51">
        <v>61887</v>
      </c>
      <c r="L124" s="51">
        <v>62525</v>
      </c>
    </row>
    <row r="125" spans="1:12" s="9" customFormat="1" ht="48" hidden="1" customHeight="1" outlineLevel="1">
      <c r="A125" s="66" t="s">
        <v>157</v>
      </c>
      <c r="B125" s="63" t="s">
        <v>85</v>
      </c>
      <c r="C125" s="63"/>
      <c r="D125" s="61"/>
      <c r="E125" s="67" t="s">
        <v>159</v>
      </c>
      <c r="F125" s="79"/>
      <c r="G125" s="36">
        <f>G126</f>
        <v>0</v>
      </c>
      <c r="H125" s="36">
        <f t="shared" ref="H125:H129" si="70">H126</f>
        <v>0</v>
      </c>
      <c r="I125" s="36">
        <f t="shared" ref="I125:I129" si="71">I126</f>
        <v>0</v>
      </c>
      <c r="J125" s="36">
        <f>J126</f>
        <v>0</v>
      </c>
      <c r="K125" s="36">
        <f t="shared" ref="K125:L129" si="72">K126</f>
        <v>0</v>
      </c>
      <c r="L125" s="36">
        <f t="shared" si="72"/>
        <v>0</v>
      </c>
    </row>
    <row r="126" spans="1:12" s="9" customFormat="1" ht="45" hidden="1" outlineLevel="1">
      <c r="A126" s="66" t="s">
        <v>158</v>
      </c>
      <c r="B126" s="63" t="s">
        <v>85</v>
      </c>
      <c r="C126" s="63"/>
      <c r="D126" s="61"/>
      <c r="E126" s="67" t="s">
        <v>160</v>
      </c>
      <c r="F126" s="79"/>
      <c r="G126" s="36">
        <f>G127</f>
        <v>0</v>
      </c>
      <c r="H126" s="36">
        <f t="shared" si="70"/>
        <v>0</v>
      </c>
      <c r="I126" s="36">
        <f t="shared" si="71"/>
        <v>0</v>
      </c>
      <c r="J126" s="36">
        <f>J127</f>
        <v>0</v>
      </c>
      <c r="K126" s="36">
        <f t="shared" si="72"/>
        <v>0</v>
      </c>
      <c r="L126" s="36">
        <f t="shared" si="72"/>
        <v>0</v>
      </c>
    </row>
    <row r="127" spans="1:12" s="9" customFormat="1" ht="30" hidden="1" outlineLevel="1">
      <c r="A127" s="66" t="s">
        <v>152</v>
      </c>
      <c r="B127" s="63" t="s">
        <v>85</v>
      </c>
      <c r="C127" s="63"/>
      <c r="D127" s="61"/>
      <c r="E127" s="67" t="s">
        <v>160</v>
      </c>
      <c r="F127" s="79">
        <v>200</v>
      </c>
      <c r="G127" s="36">
        <f>G128</f>
        <v>0</v>
      </c>
      <c r="H127" s="36">
        <f t="shared" si="70"/>
        <v>0</v>
      </c>
      <c r="I127" s="36">
        <f t="shared" si="71"/>
        <v>0</v>
      </c>
      <c r="J127" s="36">
        <f>J128</f>
        <v>0</v>
      </c>
      <c r="K127" s="36">
        <f t="shared" si="72"/>
        <v>0</v>
      </c>
      <c r="L127" s="36">
        <f t="shared" si="72"/>
        <v>0</v>
      </c>
    </row>
    <row r="128" spans="1:12" s="9" customFormat="1" ht="32.25" hidden="1" customHeight="1" outlineLevel="1">
      <c r="A128" s="66" t="s">
        <v>153</v>
      </c>
      <c r="B128" s="63" t="s">
        <v>85</v>
      </c>
      <c r="C128" s="63"/>
      <c r="D128" s="61"/>
      <c r="E128" s="67" t="s">
        <v>160</v>
      </c>
      <c r="F128" s="79">
        <v>240</v>
      </c>
      <c r="G128" s="36">
        <f>G129</f>
        <v>0</v>
      </c>
      <c r="H128" s="36">
        <f t="shared" si="70"/>
        <v>0</v>
      </c>
      <c r="I128" s="36">
        <f t="shared" si="71"/>
        <v>0</v>
      </c>
      <c r="J128" s="36">
        <f>J129</f>
        <v>0</v>
      </c>
      <c r="K128" s="36">
        <f t="shared" si="72"/>
        <v>0</v>
      </c>
      <c r="L128" s="36">
        <f t="shared" si="72"/>
        <v>0</v>
      </c>
    </row>
    <row r="129" spans="1:12" s="9" customFormat="1" hidden="1" outlineLevel="1">
      <c r="A129" s="66" t="s">
        <v>154</v>
      </c>
      <c r="B129" s="63" t="s">
        <v>85</v>
      </c>
      <c r="C129" s="63"/>
      <c r="D129" s="61"/>
      <c r="E129" s="67" t="s">
        <v>160</v>
      </c>
      <c r="F129" s="79">
        <v>244</v>
      </c>
      <c r="G129" s="36">
        <f>G130</f>
        <v>0</v>
      </c>
      <c r="H129" s="36">
        <f t="shared" si="70"/>
        <v>0</v>
      </c>
      <c r="I129" s="36">
        <f t="shared" si="71"/>
        <v>0</v>
      </c>
      <c r="J129" s="36">
        <f>J130</f>
        <v>0</v>
      </c>
      <c r="K129" s="36">
        <f t="shared" si="72"/>
        <v>0</v>
      </c>
      <c r="L129" s="36">
        <f t="shared" si="72"/>
        <v>0</v>
      </c>
    </row>
    <row r="130" spans="1:12" s="9" customFormat="1" hidden="1" outlineLevel="1">
      <c r="A130" s="68" t="s">
        <v>25</v>
      </c>
      <c r="B130" s="63" t="s">
        <v>85</v>
      </c>
      <c r="C130" s="63" t="s">
        <v>10</v>
      </c>
      <c r="D130" s="61" t="s">
        <v>19</v>
      </c>
      <c r="E130" s="69" t="s">
        <v>160</v>
      </c>
      <c r="F130" s="79">
        <v>244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</row>
    <row r="131" spans="1:12" s="9" customFormat="1" ht="60" collapsed="1">
      <c r="A131" s="66" t="s">
        <v>191</v>
      </c>
      <c r="B131" s="63" t="s">
        <v>85</v>
      </c>
      <c r="C131" s="63"/>
      <c r="D131" s="61"/>
      <c r="E131" s="67" t="s">
        <v>192</v>
      </c>
      <c r="F131" s="67"/>
      <c r="G131" s="36">
        <f>G132</f>
        <v>0</v>
      </c>
      <c r="H131" s="36">
        <f t="shared" ref="H131:L135" si="73">H132</f>
        <v>0</v>
      </c>
      <c r="I131" s="36">
        <f t="shared" si="73"/>
        <v>0</v>
      </c>
      <c r="J131" s="36">
        <f>J132</f>
        <v>376319</v>
      </c>
      <c r="K131" s="36">
        <f t="shared" si="73"/>
        <v>376319</v>
      </c>
      <c r="L131" s="36">
        <f t="shared" si="73"/>
        <v>376319</v>
      </c>
    </row>
    <row r="132" spans="1:12" s="9" customFormat="1" ht="60">
      <c r="A132" s="66" t="s">
        <v>193</v>
      </c>
      <c r="B132" s="63" t="s">
        <v>85</v>
      </c>
      <c r="C132" s="63"/>
      <c r="D132" s="61"/>
      <c r="E132" s="67" t="s">
        <v>194</v>
      </c>
      <c r="F132" s="67"/>
      <c r="G132" s="36">
        <f>G133</f>
        <v>0</v>
      </c>
      <c r="H132" s="36">
        <f t="shared" si="73"/>
        <v>0</v>
      </c>
      <c r="I132" s="36">
        <f t="shared" si="73"/>
        <v>0</v>
      </c>
      <c r="J132" s="36">
        <f>J133</f>
        <v>376319</v>
      </c>
      <c r="K132" s="36">
        <f t="shared" si="73"/>
        <v>376319</v>
      </c>
      <c r="L132" s="36">
        <f t="shared" si="73"/>
        <v>376319</v>
      </c>
    </row>
    <row r="133" spans="1:12" s="9" customFormat="1" ht="30">
      <c r="A133" s="66" t="s">
        <v>152</v>
      </c>
      <c r="B133" s="63" t="s">
        <v>85</v>
      </c>
      <c r="C133" s="63"/>
      <c r="D133" s="61"/>
      <c r="E133" s="67" t="s">
        <v>194</v>
      </c>
      <c r="F133" s="67" t="s">
        <v>7</v>
      </c>
      <c r="G133" s="36">
        <f>G134</f>
        <v>0</v>
      </c>
      <c r="H133" s="36">
        <f t="shared" si="73"/>
        <v>0</v>
      </c>
      <c r="I133" s="36">
        <f t="shared" si="73"/>
        <v>0</v>
      </c>
      <c r="J133" s="36">
        <f>J134</f>
        <v>376319</v>
      </c>
      <c r="K133" s="36">
        <f t="shared" si="73"/>
        <v>376319</v>
      </c>
      <c r="L133" s="36">
        <f t="shared" si="73"/>
        <v>376319</v>
      </c>
    </row>
    <row r="134" spans="1:12" s="9" customFormat="1" ht="32.25" customHeight="1">
      <c r="A134" s="66" t="s">
        <v>153</v>
      </c>
      <c r="B134" s="63" t="s">
        <v>85</v>
      </c>
      <c r="C134" s="63"/>
      <c r="D134" s="61"/>
      <c r="E134" s="67" t="s">
        <v>194</v>
      </c>
      <c r="F134" s="67" t="s">
        <v>26</v>
      </c>
      <c r="G134" s="36">
        <f>G135</f>
        <v>0</v>
      </c>
      <c r="H134" s="36">
        <f t="shared" si="73"/>
        <v>0</v>
      </c>
      <c r="I134" s="36">
        <f t="shared" si="73"/>
        <v>0</v>
      </c>
      <c r="J134" s="36">
        <f>J135</f>
        <v>376319</v>
      </c>
      <c r="K134" s="36">
        <f t="shared" si="73"/>
        <v>376319</v>
      </c>
      <c r="L134" s="36">
        <f t="shared" si="73"/>
        <v>376319</v>
      </c>
    </row>
    <row r="135" spans="1:12" s="9" customFormat="1">
      <c r="A135" s="66" t="s">
        <v>154</v>
      </c>
      <c r="B135" s="63" t="s">
        <v>85</v>
      </c>
      <c r="C135" s="63"/>
      <c r="D135" s="61"/>
      <c r="E135" s="67" t="s">
        <v>194</v>
      </c>
      <c r="F135" s="67" t="s">
        <v>15</v>
      </c>
      <c r="G135" s="36">
        <f>G136</f>
        <v>0</v>
      </c>
      <c r="H135" s="36">
        <f t="shared" si="73"/>
        <v>0</v>
      </c>
      <c r="I135" s="36">
        <f t="shared" si="73"/>
        <v>0</v>
      </c>
      <c r="J135" s="36">
        <f>J136</f>
        <v>376319</v>
      </c>
      <c r="K135" s="36">
        <f t="shared" si="73"/>
        <v>376319</v>
      </c>
      <c r="L135" s="36">
        <f t="shared" si="73"/>
        <v>376319</v>
      </c>
    </row>
    <row r="136" spans="1:12" s="9" customFormat="1">
      <c r="A136" s="68" t="s">
        <v>25</v>
      </c>
      <c r="B136" s="63" t="s">
        <v>85</v>
      </c>
      <c r="C136" s="63" t="s">
        <v>10</v>
      </c>
      <c r="D136" s="61" t="s">
        <v>19</v>
      </c>
      <c r="E136" s="69" t="s">
        <v>194</v>
      </c>
      <c r="F136" s="69" t="s">
        <v>15</v>
      </c>
      <c r="G136" s="51">
        <f>J136-376319</f>
        <v>0</v>
      </c>
      <c r="H136" s="51">
        <f t="shared" ref="H136:I136" si="74">K136-376319</f>
        <v>0</v>
      </c>
      <c r="I136" s="51">
        <f t="shared" si="74"/>
        <v>0</v>
      </c>
      <c r="J136" s="51">
        <v>376319</v>
      </c>
      <c r="K136" s="51">
        <v>376319</v>
      </c>
      <c r="L136" s="51">
        <v>376319</v>
      </c>
    </row>
    <row r="137" spans="1:12" s="9" customFormat="1" ht="78.75">
      <c r="A137" s="110" t="s">
        <v>236</v>
      </c>
      <c r="B137" s="111" t="s">
        <v>85</v>
      </c>
      <c r="C137" s="111"/>
      <c r="D137" s="112"/>
      <c r="E137" s="113" t="s">
        <v>237</v>
      </c>
      <c r="F137" s="113"/>
      <c r="G137" s="36">
        <f>G138</f>
        <v>1969000</v>
      </c>
      <c r="H137" s="36">
        <f t="shared" ref="H137:L139" si="75">H138</f>
        <v>1969000</v>
      </c>
      <c r="I137" s="36">
        <f t="shared" si="75"/>
        <v>1969000</v>
      </c>
      <c r="J137" s="36">
        <f t="shared" si="75"/>
        <v>1969000</v>
      </c>
      <c r="K137" s="36">
        <f t="shared" si="75"/>
        <v>1969000</v>
      </c>
      <c r="L137" s="36">
        <f t="shared" si="75"/>
        <v>1969000</v>
      </c>
    </row>
    <row r="138" spans="1:12" s="9" customFormat="1" ht="63">
      <c r="A138" s="110" t="s">
        <v>238</v>
      </c>
      <c r="B138" s="111" t="s">
        <v>85</v>
      </c>
      <c r="C138" s="111"/>
      <c r="D138" s="112"/>
      <c r="E138" s="113" t="s">
        <v>239</v>
      </c>
      <c r="F138" s="113"/>
      <c r="G138" s="36">
        <f>G139</f>
        <v>1969000</v>
      </c>
      <c r="H138" s="36">
        <f t="shared" si="75"/>
        <v>1969000</v>
      </c>
      <c r="I138" s="36">
        <f t="shared" si="75"/>
        <v>1969000</v>
      </c>
      <c r="J138" s="36">
        <f t="shared" si="75"/>
        <v>1969000</v>
      </c>
      <c r="K138" s="36">
        <f t="shared" si="75"/>
        <v>1969000</v>
      </c>
      <c r="L138" s="36">
        <f t="shared" si="75"/>
        <v>1969000</v>
      </c>
    </row>
    <row r="139" spans="1:12" s="9" customFormat="1" ht="78.75">
      <c r="A139" s="110" t="s">
        <v>182</v>
      </c>
      <c r="B139" s="111" t="s">
        <v>85</v>
      </c>
      <c r="C139" s="111"/>
      <c r="D139" s="112"/>
      <c r="E139" s="113" t="s">
        <v>239</v>
      </c>
      <c r="F139" s="113" t="s">
        <v>11</v>
      </c>
      <c r="G139" s="36">
        <f>G140</f>
        <v>1969000</v>
      </c>
      <c r="H139" s="36">
        <f t="shared" si="75"/>
        <v>1969000</v>
      </c>
      <c r="I139" s="36">
        <f t="shared" si="75"/>
        <v>1969000</v>
      </c>
      <c r="J139" s="36">
        <f t="shared" si="75"/>
        <v>1969000</v>
      </c>
      <c r="K139" s="36">
        <f t="shared" si="75"/>
        <v>1969000</v>
      </c>
      <c r="L139" s="36">
        <f t="shared" si="75"/>
        <v>1969000</v>
      </c>
    </row>
    <row r="140" spans="1:12" s="9" customFormat="1" ht="31.5">
      <c r="A140" s="110" t="s">
        <v>23</v>
      </c>
      <c r="B140" s="111" t="s">
        <v>85</v>
      </c>
      <c r="C140" s="114"/>
      <c r="D140" s="115"/>
      <c r="E140" s="113" t="s">
        <v>239</v>
      </c>
      <c r="F140" s="113" t="s">
        <v>22</v>
      </c>
      <c r="G140" s="36">
        <f>G141+G143</f>
        <v>1969000</v>
      </c>
      <c r="H140" s="36">
        <f t="shared" ref="H140:L140" si="76">H141+H143</f>
        <v>1969000</v>
      </c>
      <c r="I140" s="36">
        <f t="shared" si="76"/>
        <v>1969000</v>
      </c>
      <c r="J140" s="36">
        <f t="shared" si="76"/>
        <v>1969000</v>
      </c>
      <c r="K140" s="36">
        <f t="shared" si="76"/>
        <v>1969000</v>
      </c>
      <c r="L140" s="36">
        <f t="shared" si="76"/>
        <v>1969000</v>
      </c>
    </row>
    <row r="141" spans="1:12" s="9" customFormat="1">
      <c r="A141" s="110" t="s">
        <v>183</v>
      </c>
      <c r="B141" s="111" t="s">
        <v>85</v>
      </c>
      <c r="C141" s="111"/>
      <c r="D141" s="112"/>
      <c r="E141" s="113" t="s">
        <v>239</v>
      </c>
      <c r="F141" s="113" t="s">
        <v>9</v>
      </c>
      <c r="G141" s="36">
        <f>G142</f>
        <v>1512000</v>
      </c>
      <c r="H141" s="36">
        <f t="shared" ref="H141:L141" si="77">H142</f>
        <v>1512000</v>
      </c>
      <c r="I141" s="36">
        <f t="shared" si="77"/>
        <v>1512000</v>
      </c>
      <c r="J141" s="36">
        <f t="shared" si="77"/>
        <v>1512000</v>
      </c>
      <c r="K141" s="36">
        <f t="shared" si="77"/>
        <v>1512000</v>
      </c>
      <c r="L141" s="36">
        <f t="shared" si="77"/>
        <v>1512000</v>
      </c>
    </row>
    <row r="142" spans="1:12" s="9" customFormat="1">
      <c r="A142" s="116" t="s">
        <v>25</v>
      </c>
      <c r="B142" s="111" t="s">
        <v>85</v>
      </c>
      <c r="C142" s="114" t="s">
        <v>10</v>
      </c>
      <c r="D142" s="115" t="s">
        <v>19</v>
      </c>
      <c r="E142" s="117" t="s">
        <v>239</v>
      </c>
      <c r="F142" s="117" t="s">
        <v>9</v>
      </c>
      <c r="G142" s="51">
        <f>J142-0</f>
        <v>1512000</v>
      </c>
      <c r="H142" s="51">
        <f t="shared" ref="H142:I142" si="78">K142-0</f>
        <v>1512000</v>
      </c>
      <c r="I142" s="51">
        <f t="shared" si="78"/>
        <v>1512000</v>
      </c>
      <c r="J142" s="51">
        <v>1512000</v>
      </c>
      <c r="K142" s="51">
        <v>1512000</v>
      </c>
      <c r="L142" s="51">
        <v>1512000</v>
      </c>
    </row>
    <row r="143" spans="1:12" s="9" customFormat="1" ht="47.25">
      <c r="A143" s="110" t="s">
        <v>59</v>
      </c>
      <c r="B143" s="111" t="s">
        <v>85</v>
      </c>
      <c r="C143" s="111"/>
      <c r="D143" s="112"/>
      <c r="E143" s="118" t="s">
        <v>239</v>
      </c>
      <c r="F143" s="118" t="s">
        <v>57</v>
      </c>
      <c r="G143" s="38">
        <f>G144</f>
        <v>457000</v>
      </c>
      <c r="H143" s="38">
        <f t="shared" ref="H143:L143" si="79">H144</f>
        <v>457000</v>
      </c>
      <c r="I143" s="38">
        <f t="shared" si="79"/>
        <v>457000</v>
      </c>
      <c r="J143" s="38">
        <f t="shared" si="79"/>
        <v>457000</v>
      </c>
      <c r="K143" s="38">
        <f t="shared" si="79"/>
        <v>457000</v>
      </c>
      <c r="L143" s="38">
        <f t="shared" si="79"/>
        <v>457000</v>
      </c>
    </row>
    <row r="144" spans="1:12" s="9" customFormat="1">
      <c r="A144" s="116" t="s">
        <v>25</v>
      </c>
      <c r="B144" s="111" t="s">
        <v>85</v>
      </c>
      <c r="C144" s="114" t="s">
        <v>10</v>
      </c>
      <c r="D144" s="115" t="s">
        <v>19</v>
      </c>
      <c r="E144" s="119" t="s">
        <v>239</v>
      </c>
      <c r="F144" s="119" t="s">
        <v>57</v>
      </c>
      <c r="G144" s="53">
        <f>J144-0</f>
        <v>457000</v>
      </c>
      <c r="H144" s="53">
        <f t="shared" ref="H144:I144" si="80">K144-0</f>
        <v>457000</v>
      </c>
      <c r="I144" s="53">
        <f t="shared" si="80"/>
        <v>457000</v>
      </c>
      <c r="J144" s="53">
        <v>457000</v>
      </c>
      <c r="K144" s="53">
        <v>457000</v>
      </c>
      <c r="L144" s="53">
        <v>457000</v>
      </c>
    </row>
    <row r="145" spans="1:12" s="9" customFormat="1" ht="30">
      <c r="A145" s="104" t="s">
        <v>228</v>
      </c>
      <c r="B145" s="63" t="s">
        <v>85</v>
      </c>
      <c r="C145" s="83"/>
      <c r="D145" s="60"/>
      <c r="E145" s="103" t="s">
        <v>229</v>
      </c>
      <c r="F145" s="102"/>
      <c r="G145" s="108">
        <f>G146</f>
        <v>0</v>
      </c>
      <c r="H145" s="108">
        <f t="shared" ref="H145:L145" si="81">H146</f>
        <v>0</v>
      </c>
      <c r="I145" s="108">
        <f t="shared" si="81"/>
        <v>0</v>
      </c>
      <c r="J145" s="108">
        <f>J146</f>
        <v>152415</v>
      </c>
      <c r="K145" s="108">
        <f t="shared" si="81"/>
        <v>49743</v>
      </c>
      <c r="L145" s="108">
        <f t="shared" si="81"/>
        <v>62834</v>
      </c>
    </row>
    <row r="146" spans="1:12" s="9" customFormat="1" ht="45">
      <c r="A146" s="104" t="s">
        <v>62</v>
      </c>
      <c r="B146" s="63" t="s">
        <v>85</v>
      </c>
      <c r="C146" s="83"/>
      <c r="D146" s="60"/>
      <c r="E146" s="103" t="s">
        <v>230</v>
      </c>
      <c r="F146" s="102"/>
      <c r="G146" s="108">
        <f>G147+G153</f>
        <v>0</v>
      </c>
      <c r="H146" s="108">
        <f t="shared" ref="H146:I146" si="82">H147+H153</f>
        <v>0</v>
      </c>
      <c r="I146" s="108">
        <f t="shared" si="82"/>
        <v>0</v>
      </c>
      <c r="J146" s="108">
        <f>J147+J153</f>
        <v>152415</v>
      </c>
      <c r="K146" s="108">
        <f t="shared" ref="K146:L146" si="83">K147+K153</f>
        <v>49743</v>
      </c>
      <c r="L146" s="108">
        <f t="shared" si="83"/>
        <v>62834</v>
      </c>
    </row>
    <row r="147" spans="1:12" s="9" customFormat="1" ht="75">
      <c r="A147" s="104" t="s">
        <v>182</v>
      </c>
      <c r="B147" s="63" t="s">
        <v>85</v>
      </c>
      <c r="C147" s="83"/>
      <c r="D147" s="60"/>
      <c r="E147" s="103" t="s">
        <v>230</v>
      </c>
      <c r="F147" s="102" t="s">
        <v>11</v>
      </c>
      <c r="G147" s="108">
        <f>G148</f>
        <v>0</v>
      </c>
      <c r="H147" s="108">
        <f t="shared" ref="H147:L147" si="84">H148</f>
        <v>0</v>
      </c>
      <c r="I147" s="108">
        <f t="shared" si="84"/>
        <v>0</v>
      </c>
      <c r="J147" s="108">
        <f>J148</f>
        <v>146612</v>
      </c>
      <c r="K147" s="108">
        <f t="shared" si="84"/>
        <v>49743</v>
      </c>
      <c r="L147" s="108">
        <f t="shared" si="84"/>
        <v>62834</v>
      </c>
    </row>
    <row r="148" spans="1:12" s="9" customFormat="1">
      <c r="A148" s="104" t="s">
        <v>23</v>
      </c>
      <c r="B148" s="63" t="s">
        <v>85</v>
      </c>
      <c r="C148" s="83"/>
      <c r="D148" s="60"/>
      <c r="E148" s="103" t="s">
        <v>230</v>
      </c>
      <c r="F148" s="102" t="s">
        <v>22</v>
      </c>
      <c r="G148" s="108">
        <f>G149+G151</f>
        <v>0</v>
      </c>
      <c r="H148" s="108">
        <f t="shared" ref="H148:I148" si="85">H149+H151</f>
        <v>0</v>
      </c>
      <c r="I148" s="108">
        <f t="shared" si="85"/>
        <v>0</v>
      </c>
      <c r="J148" s="108">
        <f>J149+J151</f>
        <v>146612</v>
      </c>
      <c r="K148" s="108">
        <f t="shared" ref="K148:L148" si="86">K149+K151</f>
        <v>49743</v>
      </c>
      <c r="L148" s="108">
        <f t="shared" si="86"/>
        <v>62834</v>
      </c>
    </row>
    <row r="149" spans="1:12" s="9" customFormat="1">
      <c r="A149" s="104" t="s">
        <v>183</v>
      </c>
      <c r="B149" s="63" t="s">
        <v>85</v>
      </c>
      <c r="C149" s="83"/>
      <c r="D149" s="60"/>
      <c r="E149" s="103" t="s">
        <v>230</v>
      </c>
      <c r="F149" s="102" t="s">
        <v>9</v>
      </c>
      <c r="G149" s="108">
        <f>G150</f>
        <v>0</v>
      </c>
      <c r="H149" s="108">
        <f t="shared" ref="H149:L149" si="87">H150</f>
        <v>0</v>
      </c>
      <c r="I149" s="108">
        <f t="shared" si="87"/>
        <v>0</v>
      </c>
      <c r="J149" s="108">
        <f>J150</f>
        <v>112605</v>
      </c>
      <c r="K149" s="108">
        <f t="shared" si="87"/>
        <v>38205</v>
      </c>
      <c r="L149" s="108">
        <f t="shared" si="87"/>
        <v>48259</v>
      </c>
    </row>
    <row r="150" spans="1:12" s="9" customFormat="1">
      <c r="A150" s="105" t="s">
        <v>25</v>
      </c>
      <c r="B150" s="63" t="s">
        <v>85</v>
      </c>
      <c r="C150" s="83" t="s">
        <v>10</v>
      </c>
      <c r="D150" s="60" t="s">
        <v>19</v>
      </c>
      <c r="E150" s="106" t="s">
        <v>230</v>
      </c>
      <c r="F150" s="107" t="s">
        <v>9</v>
      </c>
      <c r="G150" s="109">
        <f>J150-112605</f>
        <v>0</v>
      </c>
      <c r="H150" s="109">
        <f>K150-38205</f>
        <v>0</v>
      </c>
      <c r="I150" s="109">
        <f>L150-48259</f>
        <v>0</v>
      </c>
      <c r="J150" s="109">
        <v>112605</v>
      </c>
      <c r="K150" s="109">
        <v>38205</v>
      </c>
      <c r="L150" s="109">
        <v>48259</v>
      </c>
    </row>
    <row r="151" spans="1:12" s="9" customFormat="1" ht="45">
      <c r="A151" s="104" t="s">
        <v>59</v>
      </c>
      <c r="B151" s="63" t="s">
        <v>85</v>
      </c>
      <c r="C151" s="83"/>
      <c r="D151" s="60"/>
      <c r="E151" s="103" t="s">
        <v>230</v>
      </c>
      <c r="F151" s="102" t="s">
        <v>57</v>
      </c>
      <c r="G151" s="108">
        <f>G152</f>
        <v>0</v>
      </c>
      <c r="H151" s="108">
        <f t="shared" ref="H151:L151" si="88">H152</f>
        <v>0</v>
      </c>
      <c r="I151" s="108">
        <f t="shared" si="88"/>
        <v>0</v>
      </c>
      <c r="J151" s="108">
        <f>J152</f>
        <v>34007</v>
      </c>
      <c r="K151" s="108">
        <f t="shared" si="88"/>
        <v>11538</v>
      </c>
      <c r="L151" s="108">
        <f t="shared" si="88"/>
        <v>14575</v>
      </c>
    </row>
    <row r="152" spans="1:12" s="9" customFormat="1">
      <c r="A152" s="105" t="s">
        <v>25</v>
      </c>
      <c r="B152" s="83" t="s">
        <v>85</v>
      </c>
      <c r="C152" s="83" t="s">
        <v>10</v>
      </c>
      <c r="D152" s="60" t="s">
        <v>19</v>
      </c>
      <c r="E152" s="106" t="s">
        <v>230</v>
      </c>
      <c r="F152" s="107" t="s">
        <v>57</v>
      </c>
      <c r="G152" s="109">
        <f>J152-34007</f>
        <v>0</v>
      </c>
      <c r="H152" s="109">
        <f>K152-11538</f>
        <v>0</v>
      </c>
      <c r="I152" s="109">
        <f>L152-14575</f>
        <v>0</v>
      </c>
      <c r="J152" s="109">
        <v>34007</v>
      </c>
      <c r="K152" s="109">
        <v>11538</v>
      </c>
      <c r="L152" s="109">
        <v>14575</v>
      </c>
    </row>
    <row r="153" spans="1:12" s="9" customFormat="1" ht="30">
      <c r="A153" s="104" t="s">
        <v>152</v>
      </c>
      <c r="B153" s="63" t="s">
        <v>85</v>
      </c>
      <c r="C153" s="83"/>
      <c r="D153" s="60"/>
      <c r="E153" s="103" t="s">
        <v>230</v>
      </c>
      <c r="F153" s="102" t="s">
        <v>7</v>
      </c>
      <c r="G153" s="108">
        <f>G154</f>
        <v>0</v>
      </c>
      <c r="H153" s="108">
        <f t="shared" ref="H153:L155" si="89">H154</f>
        <v>0</v>
      </c>
      <c r="I153" s="108">
        <f t="shared" si="89"/>
        <v>0</v>
      </c>
      <c r="J153" s="108">
        <f>J154</f>
        <v>5803</v>
      </c>
      <c r="K153" s="108">
        <f t="shared" si="89"/>
        <v>0</v>
      </c>
      <c r="L153" s="108">
        <f t="shared" si="89"/>
        <v>0</v>
      </c>
    </row>
    <row r="154" spans="1:12" s="9" customFormat="1" ht="30">
      <c r="A154" s="104" t="s">
        <v>153</v>
      </c>
      <c r="B154" s="63" t="s">
        <v>85</v>
      </c>
      <c r="C154" s="83"/>
      <c r="D154" s="60"/>
      <c r="E154" s="103" t="s">
        <v>230</v>
      </c>
      <c r="F154" s="102" t="s">
        <v>26</v>
      </c>
      <c r="G154" s="108">
        <f>G155</f>
        <v>0</v>
      </c>
      <c r="H154" s="108">
        <f t="shared" si="89"/>
        <v>0</v>
      </c>
      <c r="I154" s="108">
        <f t="shared" si="89"/>
        <v>0</v>
      </c>
      <c r="J154" s="108">
        <f>J155</f>
        <v>5803</v>
      </c>
      <c r="K154" s="108">
        <f t="shared" si="89"/>
        <v>0</v>
      </c>
      <c r="L154" s="108">
        <f t="shared" si="89"/>
        <v>0</v>
      </c>
    </row>
    <row r="155" spans="1:12" s="9" customFormat="1">
      <c r="A155" s="104" t="s">
        <v>154</v>
      </c>
      <c r="B155" s="63" t="s">
        <v>85</v>
      </c>
      <c r="C155" s="83"/>
      <c r="D155" s="60"/>
      <c r="E155" s="103" t="s">
        <v>230</v>
      </c>
      <c r="F155" s="102" t="s">
        <v>15</v>
      </c>
      <c r="G155" s="108">
        <f>G156</f>
        <v>0</v>
      </c>
      <c r="H155" s="108">
        <f t="shared" si="89"/>
        <v>0</v>
      </c>
      <c r="I155" s="108">
        <f t="shared" si="89"/>
        <v>0</v>
      </c>
      <c r="J155" s="108">
        <f>J156</f>
        <v>5803</v>
      </c>
      <c r="K155" s="108">
        <f t="shared" si="89"/>
        <v>0</v>
      </c>
      <c r="L155" s="108">
        <f t="shared" si="89"/>
        <v>0</v>
      </c>
    </row>
    <row r="156" spans="1:12" s="9" customFormat="1">
      <c r="A156" s="105" t="s">
        <v>25</v>
      </c>
      <c r="B156" s="63" t="s">
        <v>85</v>
      </c>
      <c r="C156" s="83" t="s">
        <v>10</v>
      </c>
      <c r="D156" s="60" t="s">
        <v>19</v>
      </c>
      <c r="E156" s="106" t="s">
        <v>230</v>
      </c>
      <c r="F156" s="107" t="s">
        <v>15</v>
      </c>
      <c r="G156" s="109">
        <f>J156-5803</f>
        <v>0</v>
      </c>
      <c r="H156" s="109">
        <f>K156-0</f>
        <v>0</v>
      </c>
      <c r="I156" s="109">
        <f>L156-0</f>
        <v>0</v>
      </c>
      <c r="J156" s="109">
        <v>5803</v>
      </c>
      <c r="K156" s="109">
        <v>0</v>
      </c>
      <c r="L156" s="109">
        <v>0</v>
      </c>
    </row>
    <row r="157" spans="1:12" s="9" customFormat="1" ht="30">
      <c r="A157" s="66" t="s">
        <v>215</v>
      </c>
      <c r="B157" s="63" t="s">
        <v>85</v>
      </c>
      <c r="C157" s="83"/>
      <c r="D157" s="60"/>
      <c r="E157" s="81" t="s">
        <v>216</v>
      </c>
      <c r="F157" s="81"/>
      <c r="G157" s="36">
        <f>G158</f>
        <v>132594</v>
      </c>
      <c r="H157" s="36">
        <f t="shared" ref="H157:L159" si="90">H158</f>
        <v>132594</v>
      </c>
      <c r="I157" s="36">
        <f t="shared" si="90"/>
        <v>132594</v>
      </c>
      <c r="J157" s="36">
        <f>J158</f>
        <v>132594</v>
      </c>
      <c r="K157" s="36">
        <f t="shared" si="90"/>
        <v>132594</v>
      </c>
      <c r="L157" s="36">
        <f t="shared" si="90"/>
        <v>132594</v>
      </c>
    </row>
    <row r="158" spans="1:12" s="9" customFormat="1" ht="60">
      <c r="A158" s="66" t="s">
        <v>217</v>
      </c>
      <c r="B158" s="63" t="s">
        <v>85</v>
      </c>
      <c r="C158" s="83"/>
      <c r="D158" s="60"/>
      <c r="E158" s="81" t="s">
        <v>218</v>
      </c>
      <c r="F158" s="81"/>
      <c r="G158" s="36">
        <f>G159</f>
        <v>132594</v>
      </c>
      <c r="H158" s="36">
        <f t="shared" si="90"/>
        <v>132594</v>
      </c>
      <c r="I158" s="36">
        <f t="shared" si="90"/>
        <v>132594</v>
      </c>
      <c r="J158" s="36">
        <f>J159</f>
        <v>132594</v>
      </c>
      <c r="K158" s="36">
        <f t="shared" si="90"/>
        <v>132594</v>
      </c>
      <c r="L158" s="36">
        <f t="shared" si="90"/>
        <v>132594</v>
      </c>
    </row>
    <row r="159" spans="1:12" s="9" customFormat="1" ht="75">
      <c r="A159" s="66" t="s">
        <v>182</v>
      </c>
      <c r="B159" s="63" t="s">
        <v>85</v>
      </c>
      <c r="C159" s="83"/>
      <c r="D159" s="60"/>
      <c r="E159" s="81" t="s">
        <v>218</v>
      </c>
      <c r="F159" s="81" t="s">
        <v>11</v>
      </c>
      <c r="G159" s="36">
        <f>G160</f>
        <v>132594</v>
      </c>
      <c r="H159" s="36">
        <f t="shared" si="90"/>
        <v>132594</v>
      </c>
      <c r="I159" s="36">
        <f t="shared" si="90"/>
        <v>132594</v>
      </c>
      <c r="J159" s="36">
        <f>J160</f>
        <v>132594</v>
      </c>
      <c r="K159" s="36">
        <f t="shared" si="90"/>
        <v>132594</v>
      </c>
      <c r="L159" s="36">
        <f t="shared" si="90"/>
        <v>132594</v>
      </c>
    </row>
    <row r="160" spans="1:12" s="9" customFormat="1">
      <c r="A160" s="66" t="s">
        <v>23</v>
      </c>
      <c r="B160" s="63" t="s">
        <v>85</v>
      </c>
      <c r="C160" s="83"/>
      <c r="D160" s="60"/>
      <c r="E160" s="81" t="s">
        <v>218</v>
      </c>
      <c r="F160" s="81" t="s">
        <v>22</v>
      </c>
      <c r="G160" s="36">
        <f>G161+G163</f>
        <v>132594</v>
      </c>
      <c r="H160" s="36">
        <f t="shared" ref="H160:I160" si="91">H161+H163</f>
        <v>132594</v>
      </c>
      <c r="I160" s="36">
        <f t="shared" si="91"/>
        <v>132594</v>
      </c>
      <c r="J160" s="36">
        <f>J161+J163</f>
        <v>132594</v>
      </c>
      <c r="K160" s="36">
        <f t="shared" ref="K160:L160" si="92">K161+K163</f>
        <v>132594</v>
      </c>
      <c r="L160" s="36">
        <f t="shared" si="92"/>
        <v>132594</v>
      </c>
    </row>
    <row r="161" spans="1:12" s="9" customFormat="1">
      <c r="A161" s="66" t="s">
        <v>183</v>
      </c>
      <c r="B161" s="63" t="s">
        <v>85</v>
      </c>
      <c r="C161" s="83"/>
      <c r="D161" s="60"/>
      <c r="E161" s="81" t="s">
        <v>218</v>
      </c>
      <c r="F161" s="81" t="s">
        <v>9</v>
      </c>
      <c r="G161" s="36">
        <f>G162</f>
        <v>101838</v>
      </c>
      <c r="H161" s="36">
        <f t="shared" ref="H161:L161" si="93">H162</f>
        <v>101838</v>
      </c>
      <c r="I161" s="36">
        <f t="shared" si="93"/>
        <v>101838</v>
      </c>
      <c r="J161" s="36">
        <f>J162</f>
        <v>101838</v>
      </c>
      <c r="K161" s="36">
        <f t="shared" si="93"/>
        <v>101838</v>
      </c>
      <c r="L161" s="36">
        <f t="shared" si="93"/>
        <v>101838</v>
      </c>
    </row>
    <row r="162" spans="1:12" s="9" customFormat="1">
      <c r="A162" s="68" t="s">
        <v>81</v>
      </c>
      <c r="B162" s="83" t="s">
        <v>85</v>
      </c>
      <c r="C162" s="83"/>
      <c r="D162" s="60"/>
      <c r="E162" s="82" t="s">
        <v>218</v>
      </c>
      <c r="F162" s="82" t="s">
        <v>9</v>
      </c>
      <c r="G162" s="51">
        <f>J162-0</f>
        <v>101838</v>
      </c>
      <c r="H162" s="51">
        <f t="shared" ref="H162:I162" si="94">K162-0</f>
        <v>101838</v>
      </c>
      <c r="I162" s="51">
        <f t="shared" si="94"/>
        <v>101838</v>
      </c>
      <c r="J162" s="51">
        <v>101838</v>
      </c>
      <c r="K162" s="51">
        <v>101838</v>
      </c>
      <c r="L162" s="51">
        <v>101838</v>
      </c>
    </row>
    <row r="163" spans="1:12" s="9" customFormat="1" ht="45">
      <c r="A163" s="66" t="s">
        <v>59</v>
      </c>
      <c r="B163" s="63" t="s">
        <v>85</v>
      </c>
      <c r="C163" s="83"/>
      <c r="D163" s="60"/>
      <c r="E163" s="81" t="s">
        <v>218</v>
      </c>
      <c r="F163" s="81" t="s">
        <v>57</v>
      </c>
      <c r="G163" s="36">
        <f>G164</f>
        <v>30756</v>
      </c>
      <c r="H163" s="36">
        <f t="shared" ref="H163:L163" si="95">H164</f>
        <v>30756</v>
      </c>
      <c r="I163" s="36">
        <f t="shared" si="95"/>
        <v>30756</v>
      </c>
      <c r="J163" s="36">
        <f>J164</f>
        <v>30756</v>
      </c>
      <c r="K163" s="36">
        <f t="shared" si="95"/>
        <v>30756</v>
      </c>
      <c r="L163" s="36">
        <f t="shared" si="95"/>
        <v>30756</v>
      </c>
    </row>
    <row r="164" spans="1:12" s="9" customFormat="1">
      <c r="A164" s="68" t="s">
        <v>81</v>
      </c>
      <c r="B164" s="63" t="s">
        <v>85</v>
      </c>
      <c r="C164" s="83"/>
      <c r="D164" s="60"/>
      <c r="E164" s="82" t="s">
        <v>218</v>
      </c>
      <c r="F164" s="82" t="s">
        <v>57</v>
      </c>
      <c r="G164" s="51">
        <f>J164-0</f>
        <v>30756</v>
      </c>
      <c r="H164" s="51">
        <f t="shared" ref="H164:I164" si="96">K164-0</f>
        <v>30756</v>
      </c>
      <c r="I164" s="51">
        <f t="shared" si="96"/>
        <v>30756</v>
      </c>
      <c r="J164" s="51">
        <v>30756</v>
      </c>
      <c r="K164" s="51">
        <v>30756</v>
      </c>
      <c r="L164" s="51">
        <v>30756</v>
      </c>
    </row>
    <row r="165" spans="1:12" s="9" customFormat="1" ht="30" hidden="1" outlineLevel="1">
      <c r="A165" s="66" t="s">
        <v>197</v>
      </c>
      <c r="B165" s="63" t="s">
        <v>85</v>
      </c>
      <c r="C165" s="63"/>
      <c r="D165" s="61"/>
      <c r="E165" s="81" t="s">
        <v>195</v>
      </c>
      <c r="F165" s="81"/>
      <c r="G165" s="36">
        <f>G166</f>
        <v>0</v>
      </c>
      <c r="H165" s="36">
        <f t="shared" ref="H165:L165" si="97">H166</f>
        <v>0</v>
      </c>
      <c r="I165" s="36">
        <f t="shared" si="97"/>
        <v>0</v>
      </c>
      <c r="J165" s="36">
        <f>J166</f>
        <v>0</v>
      </c>
      <c r="K165" s="36">
        <f t="shared" si="97"/>
        <v>0</v>
      </c>
      <c r="L165" s="36">
        <f t="shared" si="97"/>
        <v>0</v>
      </c>
    </row>
    <row r="166" spans="1:12" s="9" customFormat="1" ht="90" hidden="1" outlineLevel="1">
      <c r="A166" s="66" t="s">
        <v>198</v>
      </c>
      <c r="B166" s="63" t="s">
        <v>85</v>
      </c>
      <c r="C166" s="63"/>
      <c r="D166" s="61"/>
      <c r="E166" s="81" t="s">
        <v>196</v>
      </c>
      <c r="F166" s="81"/>
      <c r="G166" s="36">
        <f>G167</f>
        <v>0</v>
      </c>
      <c r="H166" s="36">
        <f t="shared" ref="H166:L166" si="98">H167</f>
        <v>0</v>
      </c>
      <c r="I166" s="36">
        <f t="shared" si="98"/>
        <v>0</v>
      </c>
      <c r="J166" s="36">
        <f>J167</f>
        <v>0</v>
      </c>
      <c r="K166" s="36">
        <f t="shared" si="98"/>
        <v>0</v>
      </c>
      <c r="L166" s="36">
        <f t="shared" si="98"/>
        <v>0</v>
      </c>
    </row>
    <row r="167" spans="1:12" s="9" customFormat="1" ht="75" hidden="1" outlineLevel="1">
      <c r="A167" s="66" t="s">
        <v>182</v>
      </c>
      <c r="B167" s="63" t="s">
        <v>85</v>
      </c>
      <c r="C167" s="63"/>
      <c r="D167" s="61"/>
      <c r="E167" s="81" t="s">
        <v>196</v>
      </c>
      <c r="F167" s="81" t="s">
        <v>11</v>
      </c>
      <c r="G167" s="36">
        <f>G168</f>
        <v>0</v>
      </c>
      <c r="H167" s="36">
        <f t="shared" ref="H167:L167" si="99">H168</f>
        <v>0</v>
      </c>
      <c r="I167" s="36">
        <f t="shared" si="99"/>
        <v>0</v>
      </c>
      <c r="J167" s="36">
        <f>J168</f>
        <v>0</v>
      </c>
      <c r="K167" s="36">
        <f t="shared" si="99"/>
        <v>0</v>
      </c>
      <c r="L167" s="36">
        <f t="shared" si="99"/>
        <v>0</v>
      </c>
    </row>
    <row r="168" spans="1:12" s="9" customFormat="1" ht="22.5" hidden="1" customHeight="1" outlineLevel="1">
      <c r="A168" s="66" t="s">
        <v>23</v>
      </c>
      <c r="B168" s="63" t="s">
        <v>85</v>
      </c>
      <c r="C168" s="63"/>
      <c r="D168" s="61"/>
      <c r="E168" s="81" t="s">
        <v>196</v>
      </c>
      <c r="F168" s="81" t="s">
        <v>22</v>
      </c>
      <c r="G168" s="36">
        <f>G169</f>
        <v>0</v>
      </c>
      <c r="H168" s="36">
        <f t="shared" ref="H168:L168" si="100">H169</f>
        <v>0</v>
      </c>
      <c r="I168" s="36">
        <f t="shared" si="100"/>
        <v>0</v>
      </c>
      <c r="J168" s="36">
        <f>J169</f>
        <v>0</v>
      </c>
      <c r="K168" s="36">
        <f t="shared" si="100"/>
        <v>0</v>
      </c>
      <c r="L168" s="36">
        <f t="shared" si="100"/>
        <v>0</v>
      </c>
    </row>
    <row r="169" spans="1:12" s="9" customFormat="1" ht="30" hidden="1" outlineLevel="1">
      <c r="A169" s="66" t="s">
        <v>199</v>
      </c>
      <c r="B169" s="63" t="s">
        <v>85</v>
      </c>
      <c r="C169" s="63"/>
      <c r="D169" s="61"/>
      <c r="E169" s="81" t="s">
        <v>196</v>
      </c>
      <c r="F169" s="81" t="s">
        <v>12</v>
      </c>
      <c r="G169" s="36">
        <f>G170</f>
        <v>0</v>
      </c>
      <c r="H169" s="36">
        <f t="shared" ref="H169:L169" si="101">H170</f>
        <v>0</v>
      </c>
      <c r="I169" s="36">
        <f t="shared" si="101"/>
        <v>0</v>
      </c>
      <c r="J169" s="36">
        <f>J170</f>
        <v>0</v>
      </c>
      <c r="K169" s="36">
        <f t="shared" si="101"/>
        <v>0</v>
      </c>
      <c r="L169" s="36">
        <f t="shared" si="101"/>
        <v>0</v>
      </c>
    </row>
    <row r="170" spans="1:12" s="9" customFormat="1" hidden="1" outlineLevel="1">
      <c r="A170" s="68" t="s">
        <v>25</v>
      </c>
      <c r="B170" s="63" t="s">
        <v>85</v>
      </c>
      <c r="C170" s="63" t="s">
        <v>10</v>
      </c>
      <c r="D170" s="61" t="s">
        <v>19</v>
      </c>
      <c r="E170" s="82" t="s">
        <v>196</v>
      </c>
      <c r="F170" s="82" t="s">
        <v>12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1">
        <v>0</v>
      </c>
    </row>
    <row r="171" spans="1:12" s="9" customFormat="1" ht="30" hidden="1" outlineLevel="1">
      <c r="A171" s="66" t="s">
        <v>152</v>
      </c>
      <c r="B171" s="63" t="s">
        <v>85</v>
      </c>
      <c r="C171" s="63"/>
      <c r="D171" s="61"/>
      <c r="E171" s="81" t="s">
        <v>196</v>
      </c>
      <c r="F171" s="81" t="s">
        <v>7</v>
      </c>
      <c r="G171" s="36">
        <f>G172</f>
        <v>0</v>
      </c>
      <c r="H171" s="36">
        <f t="shared" ref="H171:L171" si="102">H172</f>
        <v>0</v>
      </c>
      <c r="I171" s="36">
        <f t="shared" si="102"/>
        <v>0</v>
      </c>
      <c r="J171" s="36">
        <f>J172</f>
        <v>0</v>
      </c>
      <c r="K171" s="36">
        <f t="shared" si="102"/>
        <v>0</v>
      </c>
      <c r="L171" s="36">
        <f t="shared" si="102"/>
        <v>0</v>
      </c>
    </row>
    <row r="172" spans="1:12" s="9" customFormat="1" ht="30" hidden="1" outlineLevel="1">
      <c r="A172" s="66" t="s">
        <v>153</v>
      </c>
      <c r="B172" s="63" t="s">
        <v>85</v>
      </c>
      <c r="C172" s="63"/>
      <c r="D172" s="61"/>
      <c r="E172" s="81" t="s">
        <v>196</v>
      </c>
      <c r="F172" s="81" t="s">
        <v>26</v>
      </c>
      <c r="G172" s="36">
        <f>G173</f>
        <v>0</v>
      </c>
      <c r="H172" s="36">
        <f t="shared" ref="H172:L172" si="103">H173</f>
        <v>0</v>
      </c>
      <c r="I172" s="36">
        <f t="shared" si="103"/>
        <v>0</v>
      </c>
      <c r="J172" s="36">
        <f>J173</f>
        <v>0</v>
      </c>
      <c r="K172" s="36">
        <f t="shared" si="103"/>
        <v>0</v>
      </c>
      <c r="L172" s="36">
        <f t="shared" si="103"/>
        <v>0</v>
      </c>
    </row>
    <row r="173" spans="1:12" s="9" customFormat="1" hidden="1" outlineLevel="1">
      <c r="A173" s="66" t="s">
        <v>154</v>
      </c>
      <c r="B173" s="63" t="s">
        <v>85</v>
      </c>
      <c r="C173" s="63"/>
      <c r="D173" s="61"/>
      <c r="E173" s="81" t="s">
        <v>196</v>
      </c>
      <c r="F173" s="81" t="s">
        <v>15</v>
      </c>
      <c r="G173" s="36">
        <f>G174</f>
        <v>0</v>
      </c>
      <c r="H173" s="36">
        <f t="shared" ref="H173:L173" si="104">H174</f>
        <v>0</v>
      </c>
      <c r="I173" s="36">
        <f t="shared" si="104"/>
        <v>0</v>
      </c>
      <c r="J173" s="36">
        <f>J174</f>
        <v>0</v>
      </c>
      <c r="K173" s="36">
        <f t="shared" si="104"/>
        <v>0</v>
      </c>
      <c r="L173" s="36">
        <f t="shared" si="104"/>
        <v>0</v>
      </c>
    </row>
    <row r="174" spans="1:12" s="9" customFormat="1" hidden="1" outlineLevel="1">
      <c r="A174" s="68" t="s">
        <v>25</v>
      </c>
      <c r="B174" s="63"/>
      <c r="C174" s="63" t="s">
        <v>10</v>
      </c>
      <c r="D174" s="61" t="s">
        <v>19</v>
      </c>
      <c r="E174" s="82" t="s">
        <v>196</v>
      </c>
      <c r="F174" s="82" t="s">
        <v>15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</row>
    <row r="175" spans="1:12" ht="30" collapsed="1">
      <c r="A175" s="70" t="s">
        <v>202</v>
      </c>
      <c r="B175" s="63" t="s">
        <v>85</v>
      </c>
      <c r="C175" s="72"/>
      <c r="D175" s="79"/>
      <c r="E175" s="63" t="s">
        <v>39</v>
      </c>
      <c r="F175" s="79"/>
      <c r="G175" s="38">
        <f t="shared" ref="G175:L175" si="105">G176+G207</f>
        <v>0</v>
      </c>
      <c r="H175" s="38">
        <f t="shared" si="105"/>
        <v>0</v>
      </c>
      <c r="I175" s="38">
        <f t="shared" si="105"/>
        <v>0</v>
      </c>
      <c r="J175" s="38">
        <f t="shared" si="105"/>
        <v>342440</v>
      </c>
      <c r="K175" s="38">
        <f t="shared" si="105"/>
        <v>343440</v>
      </c>
      <c r="L175" s="38">
        <f t="shared" si="105"/>
        <v>344440</v>
      </c>
    </row>
    <row r="176" spans="1:12">
      <c r="A176" s="70" t="s">
        <v>203</v>
      </c>
      <c r="B176" s="63" t="s">
        <v>85</v>
      </c>
      <c r="C176" s="61"/>
      <c r="D176" s="75"/>
      <c r="E176" s="84" t="s">
        <v>43</v>
      </c>
      <c r="F176" s="75"/>
      <c r="G176" s="38">
        <f>G188+G177+G213+G195+G201</f>
        <v>0</v>
      </c>
      <c r="H176" s="38">
        <f t="shared" ref="H176:I176" si="106">H188+H177+H213+H195+H201</f>
        <v>0</v>
      </c>
      <c r="I176" s="38">
        <f t="shared" si="106"/>
        <v>0</v>
      </c>
      <c r="J176" s="38">
        <f>J188+J177+J213+J195+J201</f>
        <v>342440</v>
      </c>
      <c r="K176" s="38">
        <f t="shared" ref="K176:L176" si="107">K188+K177+K213+K195+K201</f>
        <v>343440</v>
      </c>
      <c r="L176" s="38">
        <f t="shared" si="107"/>
        <v>344440</v>
      </c>
    </row>
    <row r="177" spans="1:12" ht="33" hidden="1" customHeight="1" outlineLevel="1">
      <c r="A177" s="66" t="s">
        <v>165</v>
      </c>
      <c r="B177" s="63" t="s">
        <v>85</v>
      </c>
      <c r="C177" s="61"/>
      <c r="D177" s="75"/>
      <c r="E177" s="81" t="s">
        <v>167</v>
      </c>
      <c r="F177" s="79"/>
      <c r="G177" s="36">
        <f>G178</f>
        <v>0</v>
      </c>
      <c r="H177" s="36">
        <f t="shared" ref="H177:H181" si="108">H178</f>
        <v>0</v>
      </c>
      <c r="I177" s="36">
        <f t="shared" ref="I177:I181" si="109">I178</f>
        <v>0</v>
      </c>
      <c r="J177" s="36">
        <f>J178</f>
        <v>0</v>
      </c>
      <c r="K177" s="36">
        <f t="shared" ref="K177:L181" si="110">K178</f>
        <v>0</v>
      </c>
      <c r="L177" s="36">
        <f t="shared" si="110"/>
        <v>0</v>
      </c>
    </row>
    <row r="178" spans="1:12" ht="45" hidden="1" outlineLevel="1">
      <c r="A178" s="66" t="s">
        <v>62</v>
      </c>
      <c r="B178" s="63" t="s">
        <v>85</v>
      </c>
      <c r="C178" s="61"/>
      <c r="D178" s="75"/>
      <c r="E178" s="81" t="s">
        <v>168</v>
      </c>
      <c r="F178" s="79"/>
      <c r="G178" s="36">
        <f>G179</f>
        <v>0</v>
      </c>
      <c r="H178" s="36">
        <f t="shared" si="108"/>
        <v>0</v>
      </c>
      <c r="I178" s="36">
        <f t="shared" si="109"/>
        <v>0</v>
      </c>
      <c r="J178" s="36">
        <f>J179</f>
        <v>0</v>
      </c>
      <c r="K178" s="36">
        <f t="shared" si="110"/>
        <v>0</v>
      </c>
      <c r="L178" s="36">
        <f t="shared" si="110"/>
        <v>0</v>
      </c>
    </row>
    <row r="179" spans="1:12" ht="30" hidden="1" outlineLevel="1">
      <c r="A179" s="66" t="s">
        <v>152</v>
      </c>
      <c r="B179" s="63" t="s">
        <v>85</v>
      </c>
      <c r="C179" s="61"/>
      <c r="D179" s="75"/>
      <c r="E179" s="81" t="s">
        <v>168</v>
      </c>
      <c r="F179" s="79">
        <v>200</v>
      </c>
      <c r="G179" s="36">
        <f>G180</f>
        <v>0</v>
      </c>
      <c r="H179" s="36">
        <f t="shared" si="108"/>
        <v>0</v>
      </c>
      <c r="I179" s="36">
        <f t="shared" si="109"/>
        <v>0</v>
      </c>
      <c r="J179" s="36">
        <f>J180</f>
        <v>0</v>
      </c>
      <c r="K179" s="36">
        <f t="shared" si="110"/>
        <v>0</v>
      </c>
      <c r="L179" s="36">
        <f t="shared" si="110"/>
        <v>0</v>
      </c>
    </row>
    <row r="180" spans="1:12" ht="32.25" hidden="1" customHeight="1" outlineLevel="1">
      <c r="A180" s="66" t="s">
        <v>153</v>
      </c>
      <c r="B180" s="63" t="s">
        <v>85</v>
      </c>
      <c r="C180" s="61"/>
      <c r="D180" s="75"/>
      <c r="E180" s="81" t="s">
        <v>168</v>
      </c>
      <c r="F180" s="79">
        <v>240</v>
      </c>
      <c r="G180" s="36">
        <f>G181</f>
        <v>0</v>
      </c>
      <c r="H180" s="36">
        <f t="shared" si="108"/>
        <v>0</v>
      </c>
      <c r="I180" s="36">
        <f t="shared" si="109"/>
        <v>0</v>
      </c>
      <c r="J180" s="36">
        <f>J181</f>
        <v>0</v>
      </c>
      <c r="K180" s="36">
        <f t="shared" si="110"/>
        <v>0</v>
      </c>
      <c r="L180" s="36">
        <f t="shared" si="110"/>
        <v>0</v>
      </c>
    </row>
    <row r="181" spans="1:12" hidden="1" outlineLevel="1">
      <c r="A181" s="66" t="s">
        <v>154</v>
      </c>
      <c r="B181" s="63" t="s">
        <v>85</v>
      </c>
      <c r="C181" s="61"/>
      <c r="D181" s="75"/>
      <c r="E181" s="81" t="s">
        <v>168</v>
      </c>
      <c r="F181" s="79">
        <v>244</v>
      </c>
      <c r="G181" s="36">
        <f>G182</f>
        <v>0</v>
      </c>
      <c r="H181" s="36">
        <f t="shared" si="108"/>
        <v>0</v>
      </c>
      <c r="I181" s="36">
        <f t="shared" si="109"/>
        <v>0</v>
      </c>
      <c r="J181" s="36">
        <f>J182</f>
        <v>0</v>
      </c>
      <c r="K181" s="36">
        <f t="shared" si="110"/>
        <v>0</v>
      </c>
      <c r="L181" s="36">
        <f t="shared" si="110"/>
        <v>0</v>
      </c>
    </row>
    <row r="182" spans="1:12" hidden="1" outlineLevel="1">
      <c r="A182" s="68" t="s">
        <v>166</v>
      </c>
      <c r="B182" s="63" t="s">
        <v>85</v>
      </c>
      <c r="C182" s="61" t="s">
        <v>10</v>
      </c>
      <c r="D182" s="63" t="s">
        <v>10</v>
      </c>
      <c r="E182" s="82" t="s">
        <v>168</v>
      </c>
      <c r="F182" s="79">
        <v>244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</row>
    <row r="183" spans="1:12" ht="33.75" customHeight="1" collapsed="1">
      <c r="A183" s="85" t="s">
        <v>33</v>
      </c>
      <c r="B183" s="63" t="s">
        <v>85</v>
      </c>
      <c r="C183" s="79"/>
      <c r="D183" s="79"/>
      <c r="E183" s="79" t="s">
        <v>47</v>
      </c>
      <c r="F183" s="79"/>
      <c r="G183" s="45">
        <f>G184</f>
        <v>0</v>
      </c>
      <c r="H183" s="36">
        <f t="shared" ref="H183:L184" si="111">H184</f>
        <v>0</v>
      </c>
      <c r="I183" s="36">
        <f t="shared" si="111"/>
        <v>0</v>
      </c>
      <c r="J183" s="45">
        <f>J184</f>
        <v>3840</v>
      </c>
      <c r="K183" s="36">
        <f t="shared" si="111"/>
        <v>3840</v>
      </c>
      <c r="L183" s="36">
        <f t="shared" si="111"/>
        <v>3840</v>
      </c>
    </row>
    <row r="184" spans="1:12" ht="45">
      <c r="A184" s="85" t="s">
        <v>49</v>
      </c>
      <c r="B184" s="63" t="s">
        <v>85</v>
      </c>
      <c r="C184" s="79"/>
      <c r="D184" s="79"/>
      <c r="E184" s="79" t="s">
        <v>48</v>
      </c>
      <c r="F184" s="79"/>
      <c r="G184" s="45">
        <f>G185</f>
        <v>0</v>
      </c>
      <c r="H184" s="36">
        <f t="shared" si="111"/>
        <v>0</v>
      </c>
      <c r="I184" s="36">
        <f t="shared" si="111"/>
        <v>0</v>
      </c>
      <c r="J184" s="45">
        <f>J185</f>
        <v>3840</v>
      </c>
      <c r="K184" s="36">
        <f t="shared" si="111"/>
        <v>3840</v>
      </c>
      <c r="L184" s="36">
        <f t="shared" si="111"/>
        <v>3840</v>
      </c>
    </row>
    <row r="185" spans="1:12" ht="30">
      <c r="A185" s="70" t="s">
        <v>21</v>
      </c>
      <c r="B185" s="86">
        <v>973</v>
      </c>
      <c r="C185" s="61"/>
      <c r="D185" s="79"/>
      <c r="E185" s="84" t="s">
        <v>48</v>
      </c>
      <c r="F185" s="79">
        <v>200</v>
      </c>
      <c r="G185" s="45">
        <f t="shared" ref="G185:L186" si="112">G186</f>
        <v>0</v>
      </c>
      <c r="H185" s="36">
        <f t="shared" si="112"/>
        <v>0</v>
      </c>
      <c r="I185" s="36">
        <f t="shared" si="112"/>
        <v>0</v>
      </c>
      <c r="J185" s="45">
        <f t="shared" si="112"/>
        <v>3840</v>
      </c>
      <c r="K185" s="36">
        <f t="shared" si="112"/>
        <v>3840</v>
      </c>
      <c r="L185" s="36">
        <f t="shared" si="112"/>
        <v>3840</v>
      </c>
    </row>
    <row r="186" spans="1:12" ht="30">
      <c r="A186" s="70" t="s">
        <v>27</v>
      </c>
      <c r="B186" s="86">
        <v>973</v>
      </c>
      <c r="C186" s="61"/>
      <c r="D186" s="79"/>
      <c r="E186" s="84" t="s">
        <v>48</v>
      </c>
      <c r="F186" s="79">
        <v>240</v>
      </c>
      <c r="G186" s="45">
        <f t="shared" si="112"/>
        <v>0</v>
      </c>
      <c r="H186" s="36">
        <f t="shared" si="112"/>
        <v>0</v>
      </c>
      <c r="I186" s="36">
        <f t="shared" si="112"/>
        <v>0</v>
      </c>
      <c r="J186" s="45">
        <f t="shared" si="112"/>
        <v>3840</v>
      </c>
      <c r="K186" s="36">
        <f t="shared" si="112"/>
        <v>3840</v>
      </c>
      <c r="L186" s="36">
        <f t="shared" si="112"/>
        <v>3840</v>
      </c>
    </row>
    <row r="187" spans="1:12" ht="32.25" customHeight="1">
      <c r="A187" s="19" t="s">
        <v>20</v>
      </c>
      <c r="B187" s="86">
        <v>973</v>
      </c>
      <c r="C187" s="61"/>
      <c r="D187" s="79"/>
      <c r="E187" s="84" t="s">
        <v>48</v>
      </c>
      <c r="F187" s="79">
        <v>244</v>
      </c>
      <c r="G187" s="45">
        <f t="shared" ref="G187:L187" si="113">G188</f>
        <v>0</v>
      </c>
      <c r="H187" s="36">
        <f t="shared" si="113"/>
        <v>0</v>
      </c>
      <c r="I187" s="36">
        <f t="shared" si="113"/>
        <v>0</v>
      </c>
      <c r="J187" s="45">
        <f t="shared" si="113"/>
        <v>3840</v>
      </c>
      <c r="K187" s="36">
        <f t="shared" si="113"/>
        <v>3840</v>
      </c>
      <c r="L187" s="36">
        <f t="shared" si="113"/>
        <v>3840</v>
      </c>
    </row>
    <row r="188" spans="1:12">
      <c r="A188" s="19" t="s">
        <v>35</v>
      </c>
      <c r="B188" s="86">
        <v>973</v>
      </c>
      <c r="C188" s="61" t="s">
        <v>10</v>
      </c>
      <c r="D188" s="63" t="s">
        <v>82</v>
      </c>
      <c r="E188" s="84" t="s">
        <v>48</v>
      </c>
      <c r="F188" s="79">
        <v>244</v>
      </c>
      <c r="G188" s="51">
        <f>J188-3840</f>
        <v>0</v>
      </c>
      <c r="H188" s="51">
        <f t="shared" ref="H188:I188" si="114">K188-3840</f>
        <v>0</v>
      </c>
      <c r="I188" s="51">
        <f t="shared" si="114"/>
        <v>0</v>
      </c>
      <c r="J188" s="51">
        <v>3840</v>
      </c>
      <c r="K188" s="51">
        <v>3840</v>
      </c>
      <c r="L188" s="51">
        <v>3840</v>
      </c>
    </row>
    <row r="189" spans="1:12" ht="45">
      <c r="A189" s="66" t="s">
        <v>162</v>
      </c>
      <c r="B189" s="86">
        <v>973</v>
      </c>
      <c r="C189" s="61"/>
      <c r="D189" s="63"/>
      <c r="E189" s="67" t="s">
        <v>44</v>
      </c>
      <c r="F189" s="87"/>
      <c r="G189" s="36">
        <f>G191</f>
        <v>0</v>
      </c>
      <c r="H189" s="36">
        <f t="shared" ref="H189:I192" si="115">H191</f>
        <v>0</v>
      </c>
      <c r="I189" s="36">
        <f t="shared" si="115"/>
        <v>0</v>
      </c>
      <c r="J189" s="36">
        <f>J191</f>
        <v>87552</v>
      </c>
      <c r="K189" s="36">
        <f t="shared" ref="K189:L189" si="116">K191</f>
        <v>87552</v>
      </c>
      <c r="L189" s="36">
        <f t="shared" si="116"/>
        <v>87552</v>
      </c>
    </row>
    <row r="190" spans="1:12" ht="45">
      <c r="A190" s="66" t="s">
        <v>162</v>
      </c>
      <c r="B190" s="86">
        <v>973</v>
      </c>
      <c r="C190" s="61"/>
      <c r="D190" s="63"/>
      <c r="E190" s="67" t="s">
        <v>54</v>
      </c>
      <c r="F190" s="87"/>
      <c r="G190" s="36">
        <f>G192</f>
        <v>0</v>
      </c>
      <c r="H190" s="36">
        <f t="shared" si="115"/>
        <v>0</v>
      </c>
      <c r="I190" s="36">
        <f t="shared" si="115"/>
        <v>0</v>
      </c>
      <c r="J190" s="36">
        <f>J192</f>
        <v>87552</v>
      </c>
      <c r="K190" s="36">
        <f t="shared" ref="K190:L190" si="117">K192</f>
        <v>87552</v>
      </c>
      <c r="L190" s="36">
        <f t="shared" si="117"/>
        <v>87552</v>
      </c>
    </row>
    <row r="191" spans="1:12" ht="30">
      <c r="A191" s="66" t="s">
        <v>152</v>
      </c>
      <c r="B191" s="86">
        <v>973</v>
      </c>
      <c r="C191" s="61"/>
      <c r="D191" s="63"/>
      <c r="E191" s="67" t="s">
        <v>54</v>
      </c>
      <c r="F191" s="79">
        <v>200</v>
      </c>
      <c r="G191" s="36">
        <f>G193</f>
        <v>0</v>
      </c>
      <c r="H191" s="36">
        <f t="shared" si="115"/>
        <v>0</v>
      </c>
      <c r="I191" s="36">
        <f t="shared" si="115"/>
        <v>0</v>
      </c>
      <c r="J191" s="36">
        <f>J193</f>
        <v>87552</v>
      </c>
      <c r="K191" s="36">
        <f t="shared" ref="K191:L191" si="118">K193</f>
        <v>87552</v>
      </c>
      <c r="L191" s="36">
        <f t="shared" si="118"/>
        <v>87552</v>
      </c>
    </row>
    <row r="192" spans="1:12" ht="30">
      <c r="A192" s="66" t="s">
        <v>153</v>
      </c>
      <c r="B192" s="86">
        <v>973</v>
      </c>
      <c r="C192" s="61"/>
      <c r="D192" s="63"/>
      <c r="E192" s="67" t="s">
        <v>54</v>
      </c>
      <c r="F192" s="79">
        <v>240</v>
      </c>
      <c r="G192" s="36">
        <f>G194</f>
        <v>0</v>
      </c>
      <c r="H192" s="36">
        <f t="shared" si="115"/>
        <v>0</v>
      </c>
      <c r="I192" s="36">
        <f t="shared" si="115"/>
        <v>0</v>
      </c>
      <c r="J192" s="36">
        <f>J194</f>
        <v>87552</v>
      </c>
      <c r="K192" s="36">
        <f t="shared" ref="K192:L192" si="119">K194</f>
        <v>87552</v>
      </c>
      <c r="L192" s="36">
        <f t="shared" si="119"/>
        <v>87552</v>
      </c>
    </row>
    <row r="193" spans="1:12">
      <c r="A193" s="66" t="s">
        <v>30</v>
      </c>
      <c r="B193" s="86">
        <v>973</v>
      </c>
      <c r="C193" s="61"/>
      <c r="D193" s="63"/>
      <c r="E193" s="67" t="s">
        <v>54</v>
      </c>
      <c r="F193" s="79">
        <v>244</v>
      </c>
      <c r="G193" s="36">
        <f>G194</f>
        <v>0</v>
      </c>
      <c r="H193" s="36">
        <f t="shared" ref="H193:L193" si="120">H194</f>
        <v>0</v>
      </c>
      <c r="I193" s="36">
        <f t="shared" si="120"/>
        <v>0</v>
      </c>
      <c r="J193" s="36">
        <f>J194</f>
        <v>87552</v>
      </c>
      <c r="K193" s="36">
        <f t="shared" si="120"/>
        <v>87552</v>
      </c>
      <c r="L193" s="36">
        <f t="shared" si="120"/>
        <v>87552</v>
      </c>
    </row>
    <row r="194" spans="1:12">
      <c r="A194" s="66" t="s">
        <v>25</v>
      </c>
      <c r="B194" s="86">
        <v>973</v>
      </c>
      <c r="C194" s="61" t="s">
        <v>75</v>
      </c>
      <c r="D194" s="63" t="s">
        <v>76</v>
      </c>
      <c r="E194" s="67" t="s">
        <v>54</v>
      </c>
      <c r="F194" s="79">
        <v>244</v>
      </c>
      <c r="G194" s="51">
        <f>J194-87552</f>
        <v>0</v>
      </c>
      <c r="H194" s="51">
        <f t="shared" ref="H194:I194" si="121">K194-87552</f>
        <v>0</v>
      </c>
      <c r="I194" s="51">
        <f t="shared" si="121"/>
        <v>0</v>
      </c>
      <c r="J194" s="51">
        <v>87552</v>
      </c>
      <c r="K194" s="51">
        <v>87552</v>
      </c>
      <c r="L194" s="51">
        <v>87552</v>
      </c>
    </row>
    <row r="195" spans="1:12" ht="113.25" customHeight="1">
      <c r="A195" s="88" t="s">
        <v>188</v>
      </c>
      <c r="B195" s="63" t="s">
        <v>85</v>
      </c>
      <c r="C195" s="61"/>
      <c r="D195" s="63"/>
      <c r="E195" s="81" t="s">
        <v>184</v>
      </c>
      <c r="F195" s="81"/>
      <c r="G195" s="36">
        <f>G196</f>
        <v>0</v>
      </c>
      <c r="H195" s="36">
        <f t="shared" ref="H195:L195" si="122">H196</f>
        <v>0</v>
      </c>
      <c r="I195" s="36">
        <f t="shared" si="122"/>
        <v>0</v>
      </c>
      <c r="J195" s="36">
        <f>J196</f>
        <v>325600</v>
      </c>
      <c r="K195" s="36">
        <f t="shared" si="122"/>
        <v>325600</v>
      </c>
      <c r="L195" s="36">
        <f t="shared" si="122"/>
        <v>325600</v>
      </c>
    </row>
    <row r="196" spans="1:12" ht="90">
      <c r="A196" s="88" t="s">
        <v>189</v>
      </c>
      <c r="B196" s="63" t="s">
        <v>85</v>
      </c>
      <c r="C196" s="61"/>
      <c r="D196" s="63"/>
      <c r="E196" s="81" t="s">
        <v>185</v>
      </c>
      <c r="F196" s="81"/>
      <c r="G196" s="36">
        <f>G197</f>
        <v>0</v>
      </c>
      <c r="H196" s="36">
        <f t="shared" ref="H196:L196" si="123">H197</f>
        <v>0</v>
      </c>
      <c r="I196" s="36">
        <f t="shared" si="123"/>
        <v>0</v>
      </c>
      <c r="J196" s="36">
        <f>J197</f>
        <v>325600</v>
      </c>
      <c r="K196" s="36">
        <f t="shared" si="123"/>
        <v>325600</v>
      </c>
      <c r="L196" s="36">
        <f t="shared" si="123"/>
        <v>325600</v>
      </c>
    </row>
    <row r="197" spans="1:12" ht="30">
      <c r="A197" s="66" t="s">
        <v>152</v>
      </c>
      <c r="B197" s="63" t="s">
        <v>85</v>
      </c>
      <c r="C197" s="61"/>
      <c r="D197" s="63"/>
      <c r="E197" s="81" t="s">
        <v>185</v>
      </c>
      <c r="F197" s="81" t="s">
        <v>7</v>
      </c>
      <c r="G197" s="36">
        <f>G198</f>
        <v>0</v>
      </c>
      <c r="H197" s="36">
        <f t="shared" ref="H197:L197" si="124">H198</f>
        <v>0</v>
      </c>
      <c r="I197" s="36">
        <f t="shared" si="124"/>
        <v>0</v>
      </c>
      <c r="J197" s="36">
        <f>J198</f>
        <v>325600</v>
      </c>
      <c r="K197" s="36">
        <f t="shared" si="124"/>
        <v>325600</v>
      </c>
      <c r="L197" s="36">
        <f t="shared" si="124"/>
        <v>325600</v>
      </c>
    </row>
    <row r="198" spans="1:12" ht="34.5" customHeight="1">
      <c r="A198" s="66" t="s">
        <v>153</v>
      </c>
      <c r="B198" s="63" t="s">
        <v>85</v>
      </c>
      <c r="C198" s="61"/>
      <c r="D198" s="63"/>
      <c r="E198" s="81" t="s">
        <v>185</v>
      </c>
      <c r="F198" s="81" t="s">
        <v>26</v>
      </c>
      <c r="G198" s="36">
        <f>G199</f>
        <v>0</v>
      </c>
      <c r="H198" s="36">
        <f t="shared" ref="H198:L198" si="125">H199</f>
        <v>0</v>
      </c>
      <c r="I198" s="36">
        <f t="shared" si="125"/>
        <v>0</v>
      </c>
      <c r="J198" s="36">
        <f>J199</f>
        <v>325600</v>
      </c>
      <c r="K198" s="36">
        <f t="shared" si="125"/>
        <v>325600</v>
      </c>
      <c r="L198" s="36">
        <f t="shared" si="125"/>
        <v>325600</v>
      </c>
    </row>
    <row r="199" spans="1:12">
      <c r="A199" s="66" t="s">
        <v>154</v>
      </c>
      <c r="B199" s="63" t="s">
        <v>85</v>
      </c>
      <c r="C199" s="61"/>
      <c r="D199" s="63"/>
      <c r="E199" s="81" t="s">
        <v>185</v>
      </c>
      <c r="F199" s="81" t="s">
        <v>15</v>
      </c>
      <c r="G199" s="36">
        <f>G200</f>
        <v>0</v>
      </c>
      <c r="H199" s="36">
        <f t="shared" ref="H199:L199" si="126">H200</f>
        <v>0</v>
      </c>
      <c r="I199" s="36">
        <f t="shared" si="126"/>
        <v>0</v>
      </c>
      <c r="J199" s="36">
        <f>J200</f>
        <v>325600</v>
      </c>
      <c r="K199" s="36">
        <f t="shared" si="126"/>
        <v>325600</v>
      </c>
      <c r="L199" s="36">
        <f t="shared" si="126"/>
        <v>325600</v>
      </c>
    </row>
    <row r="200" spans="1:12">
      <c r="A200" s="68" t="s">
        <v>30</v>
      </c>
      <c r="B200" s="63" t="s">
        <v>85</v>
      </c>
      <c r="C200" s="61" t="s">
        <v>75</v>
      </c>
      <c r="D200" s="63" t="s">
        <v>76</v>
      </c>
      <c r="E200" s="82" t="s">
        <v>185</v>
      </c>
      <c r="F200" s="82" t="s">
        <v>15</v>
      </c>
      <c r="G200" s="51">
        <f>J200-325600</f>
        <v>0</v>
      </c>
      <c r="H200" s="51">
        <f>K200-325600</f>
        <v>0</v>
      </c>
      <c r="I200" s="51">
        <f>L200-325600</f>
        <v>0</v>
      </c>
      <c r="J200" s="51">
        <v>325600</v>
      </c>
      <c r="K200" s="51">
        <v>325600</v>
      </c>
      <c r="L200" s="51">
        <v>325600</v>
      </c>
    </row>
    <row r="201" spans="1:12" ht="105">
      <c r="A201" s="88" t="s">
        <v>190</v>
      </c>
      <c r="B201" s="63" t="s">
        <v>85</v>
      </c>
      <c r="C201" s="61"/>
      <c r="D201" s="63"/>
      <c r="E201" s="81" t="s">
        <v>186</v>
      </c>
      <c r="F201" s="81"/>
      <c r="G201" s="36">
        <f>G202</f>
        <v>0</v>
      </c>
      <c r="H201" s="36">
        <f t="shared" ref="H201:L201" si="127">H202</f>
        <v>0</v>
      </c>
      <c r="I201" s="36">
        <f t="shared" si="127"/>
        <v>0</v>
      </c>
      <c r="J201" s="36">
        <f>J202</f>
        <v>13000</v>
      </c>
      <c r="K201" s="36">
        <f t="shared" si="127"/>
        <v>14000</v>
      </c>
      <c r="L201" s="36">
        <f t="shared" si="127"/>
        <v>15000</v>
      </c>
    </row>
    <row r="202" spans="1:12" ht="45">
      <c r="A202" s="66" t="s">
        <v>62</v>
      </c>
      <c r="B202" s="63" t="s">
        <v>85</v>
      </c>
      <c r="C202" s="61"/>
      <c r="D202" s="63"/>
      <c r="E202" s="81" t="s">
        <v>187</v>
      </c>
      <c r="F202" s="81"/>
      <c r="G202" s="36">
        <f>G203</f>
        <v>0</v>
      </c>
      <c r="H202" s="36">
        <f t="shared" ref="H202:L202" si="128">H203</f>
        <v>0</v>
      </c>
      <c r="I202" s="36">
        <f t="shared" si="128"/>
        <v>0</v>
      </c>
      <c r="J202" s="36">
        <f>J203</f>
        <v>13000</v>
      </c>
      <c r="K202" s="36">
        <f t="shared" si="128"/>
        <v>14000</v>
      </c>
      <c r="L202" s="36">
        <f t="shared" si="128"/>
        <v>15000</v>
      </c>
    </row>
    <row r="203" spans="1:12" ht="30">
      <c r="A203" s="66" t="s">
        <v>152</v>
      </c>
      <c r="B203" s="63" t="s">
        <v>85</v>
      </c>
      <c r="C203" s="61"/>
      <c r="D203" s="63"/>
      <c r="E203" s="81" t="s">
        <v>187</v>
      </c>
      <c r="F203" s="81" t="s">
        <v>7</v>
      </c>
      <c r="G203" s="36">
        <f>G204</f>
        <v>0</v>
      </c>
      <c r="H203" s="36">
        <f t="shared" ref="H203:L203" si="129">H204</f>
        <v>0</v>
      </c>
      <c r="I203" s="36">
        <f t="shared" si="129"/>
        <v>0</v>
      </c>
      <c r="J203" s="36">
        <f>J204</f>
        <v>13000</v>
      </c>
      <c r="K203" s="36">
        <f t="shared" si="129"/>
        <v>14000</v>
      </c>
      <c r="L203" s="36">
        <f t="shared" si="129"/>
        <v>15000</v>
      </c>
    </row>
    <row r="204" spans="1:12" ht="37.5" customHeight="1">
      <c r="A204" s="66" t="s">
        <v>153</v>
      </c>
      <c r="B204" s="86">
        <v>973</v>
      </c>
      <c r="C204" s="61"/>
      <c r="D204" s="63"/>
      <c r="E204" s="81" t="s">
        <v>187</v>
      </c>
      <c r="F204" s="81" t="s">
        <v>26</v>
      </c>
      <c r="G204" s="36">
        <f>G205</f>
        <v>0</v>
      </c>
      <c r="H204" s="36">
        <f t="shared" ref="H204:L204" si="130">H205</f>
        <v>0</v>
      </c>
      <c r="I204" s="36">
        <f t="shared" si="130"/>
        <v>0</v>
      </c>
      <c r="J204" s="36">
        <f>J205</f>
        <v>13000</v>
      </c>
      <c r="K204" s="36">
        <f t="shared" si="130"/>
        <v>14000</v>
      </c>
      <c r="L204" s="36">
        <f t="shared" si="130"/>
        <v>15000</v>
      </c>
    </row>
    <row r="205" spans="1:12">
      <c r="A205" s="66" t="s">
        <v>154</v>
      </c>
      <c r="B205" s="86">
        <v>973</v>
      </c>
      <c r="C205" s="61"/>
      <c r="D205" s="63"/>
      <c r="E205" s="81" t="s">
        <v>187</v>
      </c>
      <c r="F205" s="81" t="s">
        <v>15</v>
      </c>
      <c r="G205" s="36">
        <f>G206</f>
        <v>0</v>
      </c>
      <c r="H205" s="36">
        <f t="shared" ref="H205:L205" si="131">H206</f>
        <v>0</v>
      </c>
      <c r="I205" s="36">
        <f t="shared" si="131"/>
        <v>0</v>
      </c>
      <c r="J205" s="36">
        <f>J206</f>
        <v>13000</v>
      </c>
      <c r="K205" s="36">
        <f t="shared" si="131"/>
        <v>14000</v>
      </c>
      <c r="L205" s="36">
        <f t="shared" si="131"/>
        <v>15000</v>
      </c>
    </row>
    <row r="206" spans="1:12">
      <c r="A206" s="68" t="s">
        <v>30</v>
      </c>
      <c r="B206" s="86">
        <v>973</v>
      </c>
      <c r="C206" s="61" t="s">
        <v>75</v>
      </c>
      <c r="D206" s="63" t="s">
        <v>76</v>
      </c>
      <c r="E206" s="82" t="s">
        <v>187</v>
      </c>
      <c r="F206" s="82" t="s">
        <v>15</v>
      </c>
      <c r="G206" s="51">
        <f>J206-13000</f>
        <v>0</v>
      </c>
      <c r="H206" s="51">
        <f>K206-14000</f>
        <v>0</v>
      </c>
      <c r="I206" s="51">
        <f>L206-15000</f>
        <v>0</v>
      </c>
      <c r="J206" s="51">
        <v>13000</v>
      </c>
      <c r="K206" s="51">
        <v>14000</v>
      </c>
      <c r="L206" s="51">
        <v>15000</v>
      </c>
    </row>
    <row r="207" spans="1:12" ht="30" hidden="1" outlineLevel="1">
      <c r="A207" s="66" t="s">
        <v>161</v>
      </c>
      <c r="B207" s="86">
        <v>973</v>
      </c>
      <c r="C207" s="61"/>
      <c r="D207" s="63"/>
      <c r="E207" s="81" t="s">
        <v>163</v>
      </c>
      <c r="F207" s="79"/>
      <c r="G207" s="36">
        <f>G208</f>
        <v>0</v>
      </c>
      <c r="H207" s="36">
        <f t="shared" ref="H207:H211" si="132">H208</f>
        <v>0</v>
      </c>
      <c r="I207" s="36">
        <f t="shared" ref="I207:I211" si="133">I208</f>
        <v>0</v>
      </c>
      <c r="J207" s="36">
        <f>J208</f>
        <v>0</v>
      </c>
      <c r="K207" s="36">
        <f t="shared" ref="K207:L211" si="134">K208</f>
        <v>0</v>
      </c>
      <c r="L207" s="36">
        <f t="shared" si="134"/>
        <v>0</v>
      </c>
    </row>
    <row r="208" spans="1:12" ht="46.5" hidden="1" customHeight="1" outlineLevel="1">
      <c r="A208" s="66" t="s">
        <v>162</v>
      </c>
      <c r="B208" s="63" t="s">
        <v>85</v>
      </c>
      <c r="C208" s="61"/>
      <c r="D208" s="63"/>
      <c r="E208" s="81" t="s">
        <v>164</v>
      </c>
      <c r="F208" s="79"/>
      <c r="G208" s="36">
        <f>G209</f>
        <v>0</v>
      </c>
      <c r="H208" s="36">
        <f t="shared" si="132"/>
        <v>0</v>
      </c>
      <c r="I208" s="36">
        <f t="shared" si="133"/>
        <v>0</v>
      </c>
      <c r="J208" s="36">
        <f>J209</f>
        <v>0</v>
      </c>
      <c r="K208" s="36">
        <f t="shared" si="134"/>
        <v>0</v>
      </c>
      <c r="L208" s="36">
        <f t="shared" si="134"/>
        <v>0</v>
      </c>
    </row>
    <row r="209" spans="1:12" ht="30" hidden="1" outlineLevel="1">
      <c r="A209" s="66" t="s">
        <v>152</v>
      </c>
      <c r="B209" s="86">
        <v>973</v>
      </c>
      <c r="C209" s="61"/>
      <c r="D209" s="63"/>
      <c r="E209" s="81" t="s">
        <v>164</v>
      </c>
      <c r="F209" s="79">
        <v>200</v>
      </c>
      <c r="G209" s="36">
        <f>G210</f>
        <v>0</v>
      </c>
      <c r="H209" s="36">
        <f t="shared" si="132"/>
        <v>0</v>
      </c>
      <c r="I209" s="36">
        <f t="shared" si="133"/>
        <v>0</v>
      </c>
      <c r="J209" s="36">
        <f>J210</f>
        <v>0</v>
      </c>
      <c r="K209" s="36">
        <f t="shared" si="134"/>
        <v>0</v>
      </c>
      <c r="L209" s="36">
        <f t="shared" si="134"/>
        <v>0</v>
      </c>
    </row>
    <row r="210" spans="1:12" ht="32.25" hidden="1" customHeight="1" outlineLevel="1">
      <c r="A210" s="66" t="s">
        <v>153</v>
      </c>
      <c r="B210" s="86">
        <v>973</v>
      </c>
      <c r="C210" s="61"/>
      <c r="D210" s="63"/>
      <c r="E210" s="67" t="s">
        <v>164</v>
      </c>
      <c r="F210" s="79">
        <v>240</v>
      </c>
      <c r="G210" s="36">
        <f>G211</f>
        <v>0</v>
      </c>
      <c r="H210" s="36">
        <f t="shared" si="132"/>
        <v>0</v>
      </c>
      <c r="I210" s="36">
        <f t="shared" si="133"/>
        <v>0</v>
      </c>
      <c r="J210" s="36">
        <f>J211</f>
        <v>0</v>
      </c>
      <c r="K210" s="36">
        <f t="shared" si="134"/>
        <v>0</v>
      </c>
      <c r="L210" s="36">
        <f t="shared" si="134"/>
        <v>0</v>
      </c>
    </row>
    <row r="211" spans="1:12" hidden="1" outlineLevel="1">
      <c r="A211" s="66" t="s">
        <v>154</v>
      </c>
      <c r="B211" s="86">
        <v>973</v>
      </c>
      <c r="C211" s="61"/>
      <c r="D211" s="63"/>
      <c r="E211" s="67" t="s">
        <v>164</v>
      </c>
      <c r="F211" s="79">
        <v>244</v>
      </c>
      <c r="G211" s="36">
        <f>G212</f>
        <v>0</v>
      </c>
      <c r="H211" s="36">
        <f t="shared" si="132"/>
        <v>0</v>
      </c>
      <c r="I211" s="36">
        <f t="shared" si="133"/>
        <v>0</v>
      </c>
      <c r="J211" s="36">
        <f>J212</f>
        <v>0</v>
      </c>
      <c r="K211" s="36">
        <f t="shared" si="134"/>
        <v>0</v>
      </c>
      <c r="L211" s="36">
        <f t="shared" si="134"/>
        <v>0</v>
      </c>
    </row>
    <row r="212" spans="1:12" hidden="1" outlineLevel="1">
      <c r="A212" s="89" t="s">
        <v>30</v>
      </c>
      <c r="B212" s="83" t="s">
        <v>85</v>
      </c>
      <c r="C212" s="60" t="s">
        <v>75</v>
      </c>
      <c r="D212" s="83" t="s">
        <v>76</v>
      </c>
      <c r="E212" s="90" t="s">
        <v>164</v>
      </c>
      <c r="F212" s="87">
        <v>244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</row>
    <row r="213" spans="1:12" ht="75" hidden="1" outlineLevel="1">
      <c r="A213" s="66" t="s">
        <v>169</v>
      </c>
      <c r="B213" s="63" t="s">
        <v>85</v>
      </c>
      <c r="C213" s="61"/>
      <c r="D213" s="63"/>
      <c r="E213" s="67" t="s">
        <v>171</v>
      </c>
      <c r="F213" s="79"/>
      <c r="G213" s="36">
        <f>G214</f>
        <v>0</v>
      </c>
      <c r="H213" s="36">
        <f t="shared" ref="H213:L214" si="135">H214</f>
        <v>0</v>
      </c>
      <c r="I213" s="36">
        <f t="shared" si="135"/>
        <v>0</v>
      </c>
      <c r="J213" s="36">
        <f>J214</f>
        <v>0</v>
      </c>
      <c r="K213" s="36">
        <f t="shared" si="135"/>
        <v>0</v>
      </c>
      <c r="L213" s="36">
        <f t="shared" si="135"/>
        <v>0</v>
      </c>
    </row>
    <row r="214" spans="1:12" ht="75" hidden="1" outlineLevel="1">
      <c r="A214" s="66" t="s">
        <v>170</v>
      </c>
      <c r="B214" s="86">
        <v>973</v>
      </c>
      <c r="C214" s="61"/>
      <c r="D214" s="63"/>
      <c r="E214" s="67" t="s">
        <v>172</v>
      </c>
      <c r="F214" s="79"/>
      <c r="G214" s="36">
        <f>G215</f>
        <v>0</v>
      </c>
      <c r="H214" s="36">
        <f t="shared" si="135"/>
        <v>0</v>
      </c>
      <c r="I214" s="36">
        <f t="shared" si="135"/>
        <v>0</v>
      </c>
      <c r="J214" s="36">
        <f>J215</f>
        <v>0</v>
      </c>
      <c r="K214" s="36">
        <f t="shared" si="135"/>
        <v>0</v>
      </c>
      <c r="L214" s="36">
        <f t="shared" si="135"/>
        <v>0</v>
      </c>
    </row>
    <row r="215" spans="1:12" ht="30" hidden="1" outlineLevel="1">
      <c r="A215" s="66" t="s">
        <v>152</v>
      </c>
      <c r="B215" s="86">
        <v>973</v>
      </c>
      <c r="C215" s="61"/>
      <c r="D215" s="63"/>
      <c r="E215" s="67" t="s">
        <v>172</v>
      </c>
      <c r="F215" s="79">
        <v>200</v>
      </c>
      <c r="G215" s="36">
        <f t="shared" ref="G215:L217" si="136">G216</f>
        <v>0</v>
      </c>
      <c r="H215" s="36">
        <f t="shared" si="136"/>
        <v>0</v>
      </c>
      <c r="I215" s="36">
        <f t="shared" si="136"/>
        <v>0</v>
      </c>
      <c r="J215" s="36">
        <f t="shared" si="136"/>
        <v>0</v>
      </c>
      <c r="K215" s="36">
        <f t="shared" si="136"/>
        <v>0</v>
      </c>
      <c r="L215" s="36">
        <f t="shared" si="136"/>
        <v>0</v>
      </c>
    </row>
    <row r="216" spans="1:12" ht="34.5" hidden="1" customHeight="1" outlineLevel="1">
      <c r="A216" s="66" t="s">
        <v>153</v>
      </c>
      <c r="B216" s="86">
        <v>973</v>
      </c>
      <c r="C216" s="61"/>
      <c r="D216" s="63"/>
      <c r="E216" s="67" t="s">
        <v>172</v>
      </c>
      <c r="F216" s="79">
        <v>240</v>
      </c>
      <c r="G216" s="36">
        <f t="shared" si="136"/>
        <v>0</v>
      </c>
      <c r="H216" s="36">
        <f t="shared" si="136"/>
        <v>0</v>
      </c>
      <c r="I216" s="36">
        <f t="shared" si="136"/>
        <v>0</v>
      </c>
      <c r="J216" s="36">
        <f t="shared" si="136"/>
        <v>0</v>
      </c>
      <c r="K216" s="36">
        <f t="shared" si="136"/>
        <v>0</v>
      </c>
      <c r="L216" s="36">
        <f t="shared" si="136"/>
        <v>0</v>
      </c>
    </row>
    <row r="217" spans="1:12" hidden="1" outlineLevel="1">
      <c r="A217" s="66" t="s">
        <v>154</v>
      </c>
      <c r="B217" s="86">
        <v>973</v>
      </c>
      <c r="C217" s="61"/>
      <c r="D217" s="63"/>
      <c r="E217" s="67" t="s">
        <v>172</v>
      </c>
      <c r="F217" s="79">
        <v>244</v>
      </c>
      <c r="G217" s="36">
        <f t="shared" si="136"/>
        <v>0</v>
      </c>
      <c r="H217" s="36">
        <f t="shared" si="136"/>
        <v>0</v>
      </c>
      <c r="I217" s="36">
        <f t="shared" si="136"/>
        <v>0</v>
      </c>
      <c r="J217" s="36">
        <f t="shared" si="136"/>
        <v>0</v>
      </c>
      <c r="K217" s="36">
        <f t="shared" si="136"/>
        <v>0</v>
      </c>
      <c r="L217" s="36">
        <f t="shared" si="136"/>
        <v>0</v>
      </c>
    </row>
    <row r="218" spans="1:12" ht="14.25" hidden="1" customHeight="1" outlineLevel="1">
      <c r="A218" s="68" t="s">
        <v>166</v>
      </c>
      <c r="B218" s="86">
        <v>973</v>
      </c>
      <c r="C218" s="61" t="s">
        <v>10</v>
      </c>
      <c r="D218" s="63" t="s">
        <v>10</v>
      </c>
      <c r="E218" s="69" t="s">
        <v>172</v>
      </c>
      <c r="F218" s="87">
        <v>244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</row>
    <row r="219" spans="1:12" ht="30" hidden="1" outlineLevel="2" collapsed="1">
      <c r="A219" s="91" t="s">
        <v>99</v>
      </c>
      <c r="B219" s="86">
        <v>973</v>
      </c>
      <c r="C219" s="61"/>
      <c r="D219" s="63"/>
      <c r="E219" s="67" t="s">
        <v>67</v>
      </c>
      <c r="F219" s="92"/>
      <c r="G219" s="38">
        <f>G220</f>
        <v>0</v>
      </c>
      <c r="H219" s="38">
        <f t="shared" ref="H219:L223" si="137">H220</f>
        <v>0</v>
      </c>
      <c r="I219" s="38">
        <f t="shared" si="137"/>
        <v>0</v>
      </c>
      <c r="J219" s="38">
        <f>J220</f>
        <v>0</v>
      </c>
      <c r="K219" s="38">
        <f t="shared" si="137"/>
        <v>0</v>
      </c>
      <c r="L219" s="38">
        <f t="shared" si="137"/>
        <v>0</v>
      </c>
    </row>
    <row r="220" spans="1:12" ht="30" hidden="1" outlineLevel="2">
      <c r="A220" s="91" t="s">
        <v>100</v>
      </c>
      <c r="B220" s="86">
        <v>973</v>
      </c>
      <c r="C220" s="61"/>
      <c r="D220" s="63"/>
      <c r="E220" s="67" t="s">
        <v>68</v>
      </c>
      <c r="F220" s="92"/>
      <c r="G220" s="38">
        <f>G221</f>
        <v>0</v>
      </c>
      <c r="H220" s="38">
        <f t="shared" si="137"/>
        <v>0</v>
      </c>
      <c r="I220" s="38">
        <f t="shared" si="137"/>
        <v>0</v>
      </c>
      <c r="J220" s="38">
        <f>J221</f>
        <v>0</v>
      </c>
      <c r="K220" s="38">
        <f t="shared" si="137"/>
        <v>0</v>
      </c>
      <c r="L220" s="38">
        <f t="shared" si="137"/>
        <v>0</v>
      </c>
    </row>
    <row r="221" spans="1:12" ht="30" hidden="1" outlineLevel="2">
      <c r="A221" s="91" t="s">
        <v>69</v>
      </c>
      <c r="B221" s="86">
        <v>973</v>
      </c>
      <c r="C221" s="61"/>
      <c r="D221" s="63"/>
      <c r="E221" s="67" t="s">
        <v>70</v>
      </c>
      <c r="F221" s="92"/>
      <c r="G221" s="38">
        <f>G222</f>
        <v>0</v>
      </c>
      <c r="H221" s="38">
        <f t="shared" si="137"/>
        <v>0</v>
      </c>
      <c r="I221" s="38">
        <f t="shared" si="137"/>
        <v>0</v>
      </c>
      <c r="J221" s="38">
        <f>J222</f>
        <v>0</v>
      </c>
      <c r="K221" s="38">
        <f t="shared" si="137"/>
        <v>0</v>
      </c>
      <c r="L221" s="38">
        <f t="shared" si="137"/>
        <v>0</v>
      </c>
    </row>
    <row r="222" spans="1:12" ht="45" hidden="1" outlineLevel="2">
      <c r="A222" s="91" t="s">
        <v>62</v>
      </c>
      <c r="B222" s="86">
        <v>973</v>
      </c>
      <c r="C222" s="61"/>
      <c r="D222" s="63"/>
      <c r="E222" s="67" t="s">
        <v>71</v>
      </c>
      <c r="F222" s="92"/>
      <c r="G222" s="38">
        <f>G223</f>
        <v>0</v>
      </c>
      <c r="H222" s="38">
        <f t="shared" si="137"/>
        <v>0</v>
      </c>
      <c r="I222" s="38">
        <f t="shared" si="137"/>
        <v>0</v>
      </c>
      <c r="J222" s="38">
        <f>J223</f>
        <v>0</v>
      </c>
      <c r="K222" s="38">
        <f t="shared" si="137"/>
        <v>0</v>
      </c>
      <c r="L222" s="38">
        <f t="shared" si="137"/>
        <v>0</v>
      </c>
    </row>
    <row r="223" spans="1:12" ht="75" hidden="1" outlineLevel="2">
      <c r="A223" s="93" t="s">
        <v>37</v>
      </c>
      <c r="B223" s="86">
        <v>973</v>
      </c>
      <c r="C223" s="61"/>
      <c r="D223" s="63"/>
      <c r="E223" s="67" t="s">
        <v>71</v>
      </c>
      <c r="F223" s="92">
        <v>100</v>
      </c>
      <c r="G223" s="38">
        <f>G224</f>
        <v>0</v>
      </c>
      <c r="H223" s="38">
        <f t="shared" si="137"/>
        <v>0</v>
      </c>
      <c r="I223" s="38">
        <f t="shared" si="137"/>
        <v>0</v>
      </c>
      <c r="J223" s="38">
        <f>J224</f>
        <v>0</v>
      </c>
      <c r="K223" s="38">
        <f t="shared" si="137"/>
        <v>0</v>
      </c>
      <c r="L223" s="38">
        <f t="shared" si="137"/>
        <v>0</v>
      </c>
    </row>
    <row r="224" spans="1:12" ht="15.75" hidden="1" customHeight="1" outlineLevel="2">
      <c r="A224" s="93" t="s">
        <v>23</v>
      </c>
      <c r="B224" s="86">
        <v>973</v>
      </c>
      <c r="C224" s="61"/>
      <c r="D224" s="63"/>
      <c r="E224" s="67" t="s">
        <v>71</v>
      </c>
      <c r="F224" s="92">
        <v>110</v>
      </c>
      <c r="G224" s="38">
        <f>G225+G227</f>
        <v>0</v>
      </c>
      <c r="H224" s="38">
        <f t="shared" ref="H224:I224" si="138">H225+H227</f>
        <v>0</v>
      </c>
      <c r="I224" s="38">
        <f t="shared" si="138"/>
        <v>0</v>
      </c>
      <c r="J224" s="38">
        <f>J225+J227</f>
        <v>0</v>
      </c>
      <c r="K224" s="38">
        <f t="shared" ref="K224:L224" si="139">K225+K227</f>
        <v>0</v>
      </c>
      <c r="L224" s="38">
        <f t="shared" si="139"/>
        <v>0</v>
      </c>
    </row>
    <row r="225" spans="1:12" ht="30" hidden="1" outlineLevel="2">
      <c r="A225" s="93" t="s">
        <v>24</v>
      </c>
      <c r="B225" s="86">
        <v>973</v>
      </c>
      <c r="C225" s="61"/>
      <c r="D225" s="63"/>
      <c r="E225" s="67" t="s">
        <v>71</v>
      </c>
      <c r="F225" s="92">
        <v>111</v>
      </c>
      <c r="G225" s="38">
        <f>G226</f>
        <v>0</v>
      </c>
      <c r="H225" s="38">
        <f t="shared" ref="H225:L225" si="140">H226</f>
        <v>0</v>
      </c>
      <c r="I225" s="38">
        <f t="shared" si="140"/>
        <v>0</v>
      </c>
      <c r="J225" s="38">
        <f>J226</f>
        <v>0</v>
      </c>
      <c r="K225" s="38">
        <f t="shared" si="140"/>
        <v>0</v>
      </c>
      <c r="L225" s="38">
        <f t="shared" si="140"/>
        <v>0</v>
      </c>
    </row>
    <row r="226" spans="1:12" hidden="1" outlineLevel="2">
      <c r="A226" s="91" t="s">
        <v>72</v>
      </c>
      <c r="B226" s="86">
        <v>973</v>
      </c>
      <c r="C226" s="61"/>
      <c r="D226" s="63"/>
      <c r="E226" s="67" t="s">
        <v>71</v>
      </c>
      <c r="F226" s="92">
        <v>111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</row>
    <row r="227" spans="1:12" ht="45" hidden="1" outlineLevel="2">
      <c r="A227" s="93" t="s">
        <v>59</v>
      </c>
      <c r="B227" s="86">
        <v>973</v>
      </c>
      <c r="C227" s="61"/>
      <c r="D227" s="63"/>
      <c r="E227" s="67" t="s">
        <v>71</v>
      </c>
      <c r="F227" s="92">
        <v>119</v>
      </c>
      <c r="G227" s="38">
        <f>G228</f>
        <v>0</v>
      </c>
      <c r="H227" s="38">
        <f t="shared" ref="H227:L227" si="141">H228</f>
        <v>0</v>
      </c>
      <c r="I227" s="38">
        <f t="shared" si="141"/>
        <v>0</v>
      </c>
      <c r="J227" s="38">
        <f>J228</f>
        <v>0</v>
      </c>
      <c r="K227" s="38">
        <f t="shared" si="141"/>
        <v>0</v>
      </c>
      <c r="L227" s="38">
        <f t="shared" si="141"/>
        <v>0</v>
      </c>
    </row>
    <row r="228" spans="1:12" hidden="1" outlineLevel="2">
      <c r="A228" s="91" t="s">
        <v>72</v>
      </c>
      <c r="B228" s="86">
        <v>973</v>
      </c>
      <c r="C228" s="61" t="s">
        <v>10</v>
      </c>
      <c r="D228" s="63" t="s">
        <v>10</v>
      </c>
      <c r="E228" s="67" t="s">
        <v>71</v>
      </c>
      <c r="F228" s="92">
        <v>119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</row>
    <row r="229" spans="1:12" ht="30" customHeight="1" collapsed="1">
      <c r="A229" s="19" t="s">
        <v>202</v>
      </c>
      <c r="B229" s="86">
        <v>973</v>
      </c>
      <c r="C229" s="61"/>
      <c r="D229" s="94"/>
      <c r="E229" s="61" t="s">
        <v>39</v>
      </c>
      <c r="F229" s="79"/>
      <c r="G229" s="36">
        <f t="shared" ref="G229:G237" si="142">G230</f>
        <v>0</v>
      </c>
      <c r="H229" s="36">
        <f t="shared" ref="H229:L237" si="143">H230</f>
        <v>0</v>
      </c>
      <c r="I229" s="36">
        <f t="shared" si="143"/>
        <v>0</v>
      </c>
      <c r="J229" s="36">
        <f t="shared" si="143"/>
        <v>19000</v>
      </c>
      <c r="K229" s="36">
        <f t="shared" si="143"/>
        <v>18000</v>
      </c>
      <c r="L229" s="36">
        <f t="shared" si="143"/>
        <v>18000</v>
      </c>
    </row>
    <row r="230" spans="1:12" ht="30">
      <c r="A230" s="19" t="s">
        <v>204</v>
      </c>
      <c r="B230" s="86">
        <v>973</v>
      </c>
      <c r="C230" s="61"/>
      <c r="D230" s="94"/>
      <c r="E230" s="61" t="s">
        <v>77</v>
      </c>
      <c r="F230" s="79"/>
      <c r="G230" s="36">
        <f>G231+G239</f>
        <v>0</v>
      </c>
      <c r="H230" s="36">
        <f t="shared" ref="H230:I230" si="144">H231+H239</f>
        <v>0</v>
      </c>
      <c r="I230" s="36">
        <f t="shared" si="144"/>
        <v>0</v>
      </c>
      <c r="J230" s="36">
        <f>J231+J239</f>
        <v>19000</v>
      </c>
      <c r="K230" s="36">
        <f t="shared" ref="K230:L230" si="145">K231+K239</f>
        <v>18000</v>
      </c>
      <c r="L230" s="36">
        <f t="shared" si="145"/>
        <v>18000</v>
      </c>
    </row>
    <row r="231" spans="1:12" ht="30">
      <c r="A231" s="19" t="s">
        <v>79</v>
      </c>
      <c r="B231" s="86">
        <v>973</v>
      </c>
      <c r="C231" s="61"/>
      <c r="D231" s="94"/>
      <c r="E231" s="61" t="s">
        <v>78</v>
      </c>
      <c r="F231" s="79"/>
      <c r="G231" s="36">
        <f t="shared" si="142"/>
        <v>0</v>
      </c>
      <c r="H231" s="36">
        <f t="shared" ref="H231:L231" si="146">H232</f>
        <v>0</v>
      </c>
      <c r="I231" s="36">
        <f t="shared" si="146"/>
        <v>0</v>
      </c>
      <c r="J231" s="36">
        <f t="shared" si="143"/>
        <v>19000</v>
      </c>
      <c r="K231" s="36">
        <f t="shared" si="146"/>
        <v>18000</v>
      </c>
      <c r="L231" s="36">
        <f t="shared" si="146"/>
        <v>18000</v>
      </c>
    </row>
    <row r="232" spans="1:12" ht="54.75" customHeight="1">
      <c r="A232" s="19" t="s">
        <v>62</v>
      </c>
      <c r="B232" s="86">
        <v>973</v>
      </c>
      <c r="C232" s="61"/>
      <c r="D232" s="94"/>
      <c r="E232" s="61" t="s">
        <v>80</v>
      </c>
      <c r="F232" s="79"/>
      <c r="G232" s="36">
        <f t="shared" si="142"/>
        <v>0</v>
      </c>
      <c r="H232" s="36">
        <f t="shared" ref="H232:L232" si="147">H233</f>
        <v>0</v>
      </c>
      <c r="I232" s="36">
        <f t="shared" si="147"/>
        <v>0</v>
      </c>
      <c r="J232" s="36">
        <f t="shared" si="143"/>
        <v>19000</v>
      </c>
      <c r="K232" s="36">
        <f t="shared" si="147"/>
        <v>18000</v>
      </c>
      <c r="L232" s="36">
        <f t="shared" si="147"/>
        <v>18000</v>
      </c>
    </row>
    <row r="233" spans="1:12" ht="30">
      <c r="A233" s="19" t="s">
        <v>94</v>
      </c>
      <c r="B233" s="86">
        <v>973</v>
      </c>
      <c r="C233" s="61"/>
      <c r="D233" s="94"/>
      <c r="E233" s="61" t="s">
        <v>80</v>
      </c>
      <c r="F233" s="79">
        <v>200</v>
      </c>
      <c r="G233" s="36">
        <f t="shared" si="142"/>
        <v>0</v>
      </c>
      <c r="H233" s="36">
        <f t="shared" ref="H233:L233" si="148">H234</f>
        <v>0</v>
      </c>
      <c r="I233" s="36">
        <f t="shared" si="148"/>
        <v>0</v>
      </c>
      <c r="J233" s="36">
        <f t="shared" si="143"/>
        <v>19000</v>
      </c>
      <c r="K233" s="36">
        <f t="shared" si="148"/>
        <v>18000</v>
      </c>
      <c r="L233" s="36">
        <f t="shared" si="148"/>
        <v>18000</v>
      </c>
    </row>
    <row r="234" spans="1:12" ht="30">
      <c r="A234" s="19" t="s">
        <v>27</v>
      </c>
      <c r="B234" s="86">
        <v>973</v>
      </c>
      <c r="C234" s="61"/>
      <c r="D234" s="94"/>
      <c r="E234" s="61" t="s">
        <v>80</v>
      </c>
      <c r="F234" s="79">
        <v>240</v>
      </c>
      <c r="G234" s="36">
        <f>G237+G235</f>
        <v>0</v>
      </c>
      <c r="H234" s="36">
        <f t="shared" ref="H234:I234" si="149">H237+H235</f>
        <v>0</v>
      </c>
      <c r="I234" s="36">
        <f t="shared" si="149"/>
        <v>0</v>
      </c>
      <c r="J234" s="36">
        <f>J237+J235</f>
        <v>19000</v>
      </c>
      <c r="K234" s="36">
        <f t="shared" ref="K234:L234" si="150">K237+K235</f>
        <v>18000</v>
      </c>
      <c r="L234" s="36">
        <f t="shared" si="150"/>
        <v>18000</v>
      </c>
    </row>
    <row r="235" spans="1:12" ht="30" hidden="1" outlineLevel="1">
      <c r="A235" s="70" t="s">
        <v>13</v>
      </c>
      <c r="B235" s="86">
        <v>973</v>
      </c>
      <c r="C235" s="61"/>
      <c r="D235" s="94"/>
      <c r="E235" s="61" t="s">
        <v>80</v>
      </c>
      <c r="F235" s="79">
        <v>242</v>
      </c>
      <c r="G235" s="36">
        <f>G236</f>
        <v>0</v>
      </c>
      <c r="H235" s="36">
        <f t="shared" ref="H235:L235" si="151">H236</f>
        <v>0</v>
      </c>
      <c r="I235" s="36">
        <f t="shared" si="151"/>
        <v>0</v>
      </c>
      <c r="J235" s="36">
        <f>J236</f>
        <v>0</v>
      </c>
      <c r="K235" s="36">
        <f t="shared" si="151"/>
        <v>0</v>
      </c>
      <c r="L235" s="36">
        <f t="shared" si="151"/>
        <v>0</v>
      </c>
    </row>
    <row r="236" spans="1:12" hidden="1" outlineLevel="1">
      <c r="A236" s="76" t="s">
        <v>25</v>
      </c>
      <c r="B236" s="86">
        <v>973</v>
      </c>
      <c r="C236" s="61" t="s">
        <v>10</v>
      </c>
      <c r="D236" s="94" t="s">
        <v>82</v>
      </c>
      <c r="E236" s="61" t="s">
        <v>80</v>
      </c>
      <c r="F236" s="79">
        <v>242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</row>
    <row r="237" spans="1:12" ht="29.25" customHeight="1" collapsed="1">
      <c r="A237" s="19" t="s">
        <v>20</v>
      </c>
      <c r="B237" s="86">
        <v>973</v>
      </c>
      <c r="C237" s="61"/>
      <c r="D237" s="94"/>
      <c r="E237" s="61" t="s">
        <v>80</v>
      </c>
      <c r="F237" s="79">
        <v>244</v>
      </c>
      <c r="G237" s="36">
        <f t="shared" si="142"/>
        <v>0</v>
      </c>
      <c r="H237" s="36">
        <f t="shared" ref="H237:L237" si="152">H238</f>
        <v>0</v>
      </c>
      <c r="I237" s="36">
        <f t="shared" si="152"/>
        <v>0</v>
      </c>
      <c r="J237" s="36">
        <f t="shared" si="143"/>
        <v>19000</v>
      </c>
      <c r="K237" s="36">
        <f t="shared" si="152"/>
        <v>18000</v>
      </c>
      <c r="L237" s="36">
        <f t="shared" si="152"/>
        <v>18000</v>
      </c>
    </row>
    <row r="238" spans="1:12">
      <c r="A238" s="19" t="s">
        <v>81</v>
      </c>
      <c r="B238" s="86">
        <v>973</v>
      </c>
      <c r="C238" s="61" t="s">
        <v>10</v>
      </c>
      <c r="D238" s="63" t="s">
        <v>82</v>
      </c>
      <c r="E238" s="61" t="s">
        <v>80</v>
      </c>
      <c r="F238" s="79">
        <v>244</v>
      </c>
      <c r="G238" s="55">
        <f>J238-19000</f>
        <v>0</v>
      </c>
      <c r="H238" s="51">
        <f>K238-18000</f>
        <v>0</v>
      </c>
      <c r="I238" s="51">
        <f>L238-18000</f>
        <v>0</v>
      </c>
      <c r="J238" s="55">
        <v>19000</v>
      </c>
      <c r="K238" s="51">
        <v>18000</v>
      </c>
      <c r="L238" s="51">
        <v>18000</v>
      </c>
    </row>
    <row r="239" spans="1:12" ht="35.25" hidden="1" customHeight="1" outlineLevel="2">
      <c r="A239" s="95" t="s">
        <v>102</v>
      </c>
      <c r="B239" s="86">
        <v>973</v>
      </c>
      <c r="C239" s="61"/>
      <c r="D239" s="94"/>
      <c r="E239" s="61" t="s">
        <v>103</v>
      </c>
      <c r="F239" s="79"/>
      <c r="G239" s="36">
        <f t="shared" ref="G239:L243" si="153">G240</f>
        <v>0</v>
      </c>
      <c r="H239" s="36">
        <f t="shared" si="153"/>
        <v>0</v>
      </c>
      <c r="I239" s="36">
        <f t="shared" si="153"/>
        <v>0</v>
      </c>
      <c r="J239" s="36">
        <f t="shared" si="153"/>
        <v>0</v>
      </c>
      <c r="K239" s="36">
        <f t="shared" si="153"/>
        <v>0</v>
      </c>
      <c r="L239" s="36">
        <f t="shared" si="153"/>
        <v>0</v>
      </c>
    </row>
    <row r="240" spans="1:12" ht="63" hidden="1" customHeight="1" outlineLevel="2">
      <c r="A240" s="19" t="s">
        <v>62</v>
      </c>
      <c r="B240" s="86">
        <v>973</v>
      </c>
      <c r="C240" s="61"/>
      <c r="D240" s="94"/>
      <c r="E240" s="61" t="s">
        <v>104</v>
      </c>
      <c r="F240" s="79"/>
      <c r="G240" s="36">
        <f t="shared" si="153"/>
        <v>0</v>
      </c>
      <c r="H240" s="36">
        <f t="shared" si="153"/>
        <v>0</v>
      </c>
      <c r="I240" s="36">
        <f t="shared" si="153"/>
        <v>0</v>
      </c>
      <c r="J240" s="36">
        <f t="shared" si="153"/>
        <v>0</v>
      </c>
      <c r="K240" s="36">
        <f t="shared" si="153"/>
        <v>0</v>
      </c>
      <c r="L240" s="36">
        <f t="shared" si="153"/>
        <v>0</v>
      </c>
    </row>
    <row r="241" spans="1:12" ht="30" hidden="1" outlineLevel="2">
      <c r="A241" s="19" t="s">
        <v>94</v>
      </c>
      <c r="B241" s="86">
        <v>973</v>
      </c>
      <c r="C241" s="96"/>
      <c r="D241" s="97"/>
      <c r="E241" s="61" t="s">
        <v>104</v>
      </c>
      <c r="F241" s="79">
        <v>200</v>
      </c>
      <c r="G241" s="36">
        <f t="shared" si="153"/>
        <v>0</v>
      </c>
      <c r="H241" s="36">
        <f t="shared" si="153"/>
        <v>0</v>
      </c>
      <c r="I241" s="36">
        <f t="shared" si="153"/>
        <v>0</v>
      </c>
      <c r="J241" s="36">
        <f t="shared" si="153"/>
        <v>0</v>
      </c>
      <c r="K241" s="36">
        <f t="shared" si="153"/>
        <v>0</v>
      </c>
      <c r="L241" s="36">
        <f t="shared" si="153"/>
        <v>0</v>
      </c>
    </row>
    <row r="242" spans="1:12" ht="30" hidden="1" outlineLevel="2">
      <c r="A242" s="19" t="s">
        <v>27</v>
      </c>
      <c r="B242" s="86">
        <v>973</v>
      </c>
      <c r="C242" s="61"/>
      <c r="D242" s="94"/>
      <c r="E242" s="61" t="s">
        <v>104</v>
      </c>
      <c r="F242" s="79">
        <v>240</v>
      </c>
      <c r="G242" s="36">
        <f>G245+G243</f>
        <v>0</v>
      </c>
      <c r="H242" s="36">
        <f t="shared" ref="H242:I242" si="154">H245+H243</f>
        <v>0</v>
      </c>
      <c r="I242" s="36">
        <f t="shared" si="154"/>
        <v>0</v>
      </c>
      <c r="J242" s="36">
        <f>J245+J243</f>
        <v>0</v>
      </c>
      <c r="K242" s="36">
        <f t="shared" ref="K242:L242" si="155">K245+K243</f>
        <v>0</v>
      </c>
      <c r="L242" s="36">
        <f t="shared" si="155"/>
        <v>0</v>
      </c>
    </row>
    <row r="243" spans="1:12" ht="30" hidden="1" outlineLevel="2">
      <c r="A243" s="19" t="s">
        <v>20</v>
      </c>
      <c r="B243" s="86">
        <v>973</v>
      </c>
      <c r="C243" s="61"/>
      <c r="D243" s="94"/>
      <c r="E243" s="61" t="s">
        <v>104</v>
      </c>
      <c r="F243" s="79">
        <v>242</v>
      </c>
      <c r="G243" s="36">
        <f t="shared" si="153"/>
        <v>0</v>
      </c>
      <c r="H243" s="36">
        <f t="shared" si="153"/>
        <v>0</v>
      </c>
      <c r="I243" s="36">
        <f t="shared" si="153"/>
        <v>0</v>
      </c>
      <c r="J243" s="36">
        <f t="shared" si="153"/>
        <v>0</v>
      </c>
      <c r="K243" s="36">
        <f t="shared" si="153"/>
        <v>0</v>
      </c>
      <c r="L243" s="36">
        <f t="shared" si="153"/>
        <v>0</v>
      </c>
    </row>
    <row r="244" spans="1:12" hidden="1" outlineLevel="2">
      <c r="A244" s="19" t="s">
        <v>81</v>
      </c>
      <c r="B244" s="86">
        <v>973</v>
      </c>
      <c r="C244" s="61" t="s">
        <v>10</v>
      </c>
      <c r="D244" s="63" t="s">
        <v>82</v>
      </c>
      <c r="E244" s="61" t="s">
        <v>104</v>
      </c>
      <c r="F244" s="79">
        <v>242</v>
      </c>
      <c r="G244" s="35">
        <v>0</v>
      </c>
      <c r="H244" s="36">
        <v>0</v>
      </c>
      <c r="I244" s="36">
        <v>0</v>
      </c>
      <c r="J244" s="35">
        <v>0</v>
      </c>
      <c r="K244" s="36">
        <v>0</v>
      </c>
      <c r="L244" s="36">
        <v>0</v>
      </c>
    </row>
    <row r="245" spans="1:12" ht="30.75" hidden="1" customHeight="1" outlineLevel="2" collapsed="1">
      <c r="A245" s="19" t="s">
        <v>20</v>
      </c>
      <c r="B245" s="86">
        <v>973</v>
      </c>
      <c r="C245" s="61"/>
      <c r="D245" s="94"/>
      <c r="E245" s="61" t="s">
        <v>104</v>
      </c>
      <c r="F245" s="79">
        <v>244</v>
      </c>
      <c r="G245" s="36">
        <f t="shared" ref="G245:L245" si="156">G246</f>
        <v>0</v>
      </c>
      <c r="H245" s="36">
        <f t="shared" si="156"/>
        <v>0</v>
      </c>
      <c r="I245" s="36">
        <f t="shared" si="156"/>
        <v>0</v>
      </c>
      <c r="J245" s="36">
        <f t="shared" si="156"/>
        <v>0</v>
      </c>
      <c r="K245" s="36">
        <f t="shared" si="156"/>
        <v>0</v>
      </c>
      <c r="L245" s="36">
        <f t="shared" si="156"/>
        <v>0</v>
      </c>
    </row>
    <row r="246" spans="1:12" hidden="1" outlineLevel="2">
      <c r="A246" s="19" t="s">
        <v>81</v>
      </c>
      <c r="B246" s="86">
        <v>973</v>
      </c>
      <c r="C246" s="61" t="s">
        <v>10</v>
      </c>
      <c r="D246" s="63" t="s">
        <v>91</v>
      </c>
      <c r="E246" s="61" t="s">
        <v>104</v>
      </c>
      <c r="F246" s="79">
        <v>244</v>
      </c>
      <c r="G246" s="52">
        <v>0</v>
      </c>
      <c r="H246" s="51">
        <v>0</v>
      </c>
      <c r="I246" s="51">
        <v>0</v>
      </c>
      <c r="J246" s="52">
        <v>0</v>
      </c>
      <c r="K246" s="51">
        <v>0</v>
      </c>
      <c r="L246" s="51">
        <v>0</v>
      </c>
    </row>
    <row r="247" spans="1:12" ht="60" hidden="1" outlineLevel="1" collapsed="1">
      <c r="A247" s="19" t="s">
        <v>55</v>
      </c>
      <c r="B247" s="86">
        <v>973</v>
      </c>
      <c r="C247" s="61"/>
      <c r="D247" s="79"/>
      <c r="E247" s="61" t="s">
        <v>44</v>
      </c>
      <c r="F247" s="79"/>
      <c r="G247" s="37">
        <f t="shared" ref="G247:L250" si="157">G248</f>
        <v>0</v>
      </c>
      <c r="H247" s="38">
        <f t="shared" si="157"/>
        <v>0</v>
      </c>
      <c r="I247" s="38">
        <f t="shared" si="157"/>
        <v>0</v>
      </c>
      <c r="J247" s="37">
        <f t="shared" si="157"/>
        <v>0</v>
      </c>
      <c r="K247" s="38">
        <f t="shared" si="157"/>
        <v>0</v>
      </c>
      <c r="L247" s="38">
        <f t="shared" si="157"/>
        <v>0</v>
      </c>
    </row>
    <row r="248" spans="1:12" ht="30" hidden="1" outlineLevel="1">
      <c r="A248" s="19" t="s">
        <v>21</v>
      </c>
      <c r="B248" s="86">
        <v>973</v>
      </c>
      <c r="C248" s="61"/>
      <c r="D248" s="79"/>
      <c r="E248" s="61" t="s">
        <v>54</v>
      </c>
      <c r="F248" s="79" t="s">
        <v>7</v>
      </c>
      <c r="G248" s="37">
        <f t="shared" si="157"/>
        <v>0</v>
      </c>
      <c r="H248" s="38">
        <f t="shared" si="157"/>
        <v>0</v>
      </c>
      <c r="I248" s="38">
        <f t="shared" si="157"/>
        <v>0</v>
      </c>
      <c r="J248" s="37">
        <f t="shared" si="157"/>
        <v>0</v>
      </c>
      <c r="K248" s="38">
        <f t="shared" si="157"/>
        <v>0</v>
      </c>
      <c r="L248" s="38">
        <f t="shared" si="157"/>
        <v>0</v>
      </c>
    </row>
    <row r="249" spans="1:12" ht="30" hidden="1" outlineLevel="1">
      <c r="A249" s="19" t="s">
        <v>27</v>
      </c>
      <c r="B249" s="86">
        <v>973</v>
      </c>
      <c r="C249" s="61"/>
      <c r="D249" s="79"/>
      <c r="E249" s="61" t="s">
        <v>54</v>
      </c>
      <c r="F249" s="79" t="s">
        <v>26</v>
      </c>
      <c r="G249" s="37">
        <f t="shared" si="157"/>
        <v>0</v>
      </c>
      <c r="H249" s="38">
        <f t="shared" si="157"/>
        <v>0</v>
      </c>
      <c r="I249" s="38">
        <f t="shared" si="157"/>
        <v>0</v>
      </c>
      <c r="J249" s="37">
        <f t="shared" si="157"/>
        <v>0</v>
      </c>
      <c r="K249" s="38">
        <f t="shared" si="157"/>
        <v>0</v>
      </c>
      <c r="L249" s="38">
        <f t="shared" si="157"/>
        <v>0</v>
      </c>
    </row>
    <row r="250" spans="1:12" ht="47.25" hidden="1" customHeight="1" outlineLevel="1">
      <c r="A250" s="19" t="s">
        <v>20</v>
      </c>
      <c r="B250" s="86">
        <v>973</v>
      </c>
      <c r="C250" s="61"/>
      <c r="D250" s="79"/>
      <c r="E250" s="61" t="s">
        <v>54</v>
      </c>
      <c r="F250" s="79" t="s">
        <v>15</v>
      </c>
      <c r="G250" s="37">
        <f t="shared" si="157"/>
        <v>0</v>
      </c>
      <c r="H250" s="38">
        <f t="shared" si="157"/>
        <v>0</v>
      </c>
      <c r="I250" s="38">
        <f t="shared" si="157"/>
        <v>0</v>
      </c>
      <c r="J250" s="37">
        <f t="shared" si="157"/>
        <v>0</v>
      </c>
      <c r="K250" s="38">
        <f t="shared" si="157"/>
        <v>0</v>
      </c>
      <c r="L250" s="38">
        <f t="shared" si="157"/>
        <v>0</v>
      </c>
    </row>
    <row r="251" spans="1:12" hidden="1" outlineLevel="1">
      <c r="A251" s="19" t="s">
        <v>30</v>
      </c>
      <c r="B251" s="86">
        <v>973</v>
      </c>
      <c r="C251" s="84" t="s">
        <v>75</v>
      </c>
      <c r="D251" s="94" t="s">
        <v>76</v>
      </c>
      <c r="E251" s="61" t="s">
        <v>54</v>
      </c>
      <c r="F251" s="79" t="s">
        <v>15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</row>
    <row r="252" spans="1:12" ht="32.25" hidden="1" customHeight="1" outlineLevel="2" collapsed="1">
      <c r="A252" s="19" t="s">
        <v>205</v>
      </c>
      <c r="B252" s="86">
        <v>973</v>
      </c>
      <c r="C252" s="61"/>
      <c r="D252" s="79"/>
      <c r="E252" s="61" t="s">
        <v>67</v>
      </c>
      <c r="F252" s="79"/>
      <c r="G252" s="38">
        <f>G253</f>
        <v>0</v>
      </c>
      <c r="H252" s="38">
        <f t="shared" ref="H252:L256" si="158">H253</f>
        <v>0</v>
      </c>
      <c r="I252" s="38">
        <f t="shared" si="158"/>
        <v>0</v>
      </c>
      <c r="J252" s="38">
        <f>J253</f>
        <v>0</v>
      </c>
      <c r="K252" s="38">
        <f t="shared" si="158"/>
        <v>0</v>
      </c>
      <c r="L252" s="38">
        <f t="shared" si="158"/>
        <v>0</v>
      </c>
    </row>
    <row r="253" spans="1:12" ht="18" hidden="1" customHeight="1" outlineLevel="2">
      <c r="A253" s="19" t="s">
        <v>206</v>
      </c>
      <c r="B253" s="86">
        <v>973</v>
      </c>
      <c r="C253" s="61"/>
      <c r="D253" s="79"/>
      <c r="E253" s="61" t="s">
        <v>68</v>
      </c>
      <c r="F253" s="79"/>
      <c r="G253" s="38">
        <f>G254</f>
        <v>0</v>
      </c>
      <c r="H253" s="38">
        <f t="shared" si="158"/>
        <v>0</v>
      </c>
      <c r="I253" s="38">
        <f t="shared" si="158"/>
        <v>0</v>
      </c>
      <c r="J253" s="38">
        <f>J254</f>
        <v>0</v>
      </c>
      <c r="K253" s="38">
        <f t="shared" si="158"/>
        <v>0</v>
      </c>
      <c r="L253" s="38">
        <f t="shared" si="158"/>
        <v>0</v>
      </c>
    </row>
    <row r="254" spans="1:12" ht="30.75" hidden="1" customHeight="1" outlineLevel="2">
      <c r="A254" s="19" t="s">
        <v>69</v>
      </c>
      <c r="B254" s="86">
        <v>973</v>
      </c>
      <c r="C254" s="61"/>
      <c r="D254" s="79"/>
      <c r="E254" s="61" t="s">
        <v>70</v>
      </c>
      <c r="F254" s="79"/>
      <c r="G254" s="38">
        <f>G255+G262</f>
        <v>0</v>
      </c>
      <c r="H254" s="38">
        <f t="shared" ref="H254:I254" si="159">H255+H262</f>
        <v>0</v>
      </c>
      <c r="I254" s="38">
        <f t="shared" si="159"/>
        <v>0</v>
      </c>
      <c r="J254" s="38">
        <f>J255+J262</f>
        <v>0</v>
      </c>
      <c r="K254" s="38">
        <f t="shared" ref="K254:L254" si="160">K255+K262</f>
        <v>0</v>
      </c>
      <c r="L254" s="38">
        <f t="shared" si="160"/>
        <v>0</v>
      </c>
    </row>
    <row r="255" spans="1:12" ht="33" hidden="1" customHeight="1" outlineLevel="3">
      <c r="A255" s="19" t="s">
        <v>62</v>
      </c>
      <c r="B255" s="86">
        <v>973</v>
      </c>
      <c r="C255" s="61"/>
      <c r="D255" s="79"/>
      <c r="E255" s="61" t="s">
        <v>71</v>
      </c>
      <c r="F255" s="79"/>
      <c r="G255" s="38">
        <f>G256</f>
        <v>0</v>
      </c>
      <c r="H255" s="38">
        <f t="shared" si="158"/>
        <v>0</v>
      </c>
      <c r="I255" s="38">
        <f t="shared" si="158"/>
        <v>0</v>
      </c>
      <c r="J255" s="38">
        <f>J256</f>
        <v>0</v>
      </c>
      <c r="K255" s="38">
        <f t="shared" si="158"/>
        <v>0</v>
      </c>
      <c r="L255" s="38">
        <f t="shared" si="158"/>
        <v>0</v>
      </c>
    </row>
    <row r="256" spans="1:12" ht="27.75" hidden="1" customHeight="1" outlineLevel="3">
      <c r="A256" s="70" t="s">
        <v>37</v>
      </c>
      <c r="B256" s="86">
        <v>973</v>
      </c>
      <c r="C256" s="61"/>
      <c r="D256" s="79"/>
      <c r="E256" s="61" t="s">
        <v>71</v>
      </c>
      <c r="F256" s="79">
        <v>100</v>
      </c>
      <c r="G256" s="38">
        <f>G257</f>
        <v>0</v>
      </c>
      <c r="H256" s="38">
        <f t="shared" si="158"/>
        <v>0</v>
      </c>
      <c r="I256" s="38">
        <f t="shared" si="158"/>
        <v>0</v>
      </c>
      <c r="J256" s="38">
        <f>J257</f>
        <v>0</v>
      </c>
      <c r="K256" s="38">
        <f t="shared" si="158"/>
        <v>0</v>
      </c>
      <c r="L256" s="38">
        <f t="shared" si="158"/>
        <v>0</v>
      </c>
    </row>
    <row r="257" spans="1:12" ht="29.25" hidden="1" customHeight="1" outlineLevel="3">
      <c r="A257" s="70" t="s">
        <v>23</v>
      </c>
      <c r="B257" s="86">
        <v>973</v>
      </c>
      <c r="C257" s="61"/>
      <c r="D257" s="79"/>
      <c r="E257" s="61" t="s">
        <v>71</v>
      </c>
      <c r="F257" s="79">
        <v>110</v>
      </c>
      <c r="G257" s="38">
        <f>G258+G260</f>
        <v>0</v>
      </c>
      <c r="H257" s="38">
        <f t="shared" ref="H257:I257" si="161">H258+H260</f>
        <v>0</v>
      </c>
      <c r="I257" s="38">
        <f t="shared" si="161"/>
        <v>0</v>
      </c>
      <c r="J257" s="38">
        <f>J258+J260</f>
        <v>0</v>
      </c>
      <c r="K257" s="38">
        <f t="shared" ref="K257:L257" si="162">K258+K260</f>
        <v>0</v>
      </c>
      <c r="L257" s="38">
        <f t="shared" si="162"/>
        <v>0</v>
      </c>
    </row>
    <row r="258" spans="1:12" ht="32.25" hidden="1" customHeight="1" outlineLevel="3">
      <c r="A258" s="70" t="s">
        <v>24</v>
      </c>
      <c r="B258" s="86">
        <v>973</v>
      </c>
      <c r="C258" s="61"/>
      <c r="D258" s="79"/>
      <c r="E258" s="61" t="s">
        <v>71</v>
      </c>
      <c r="F258" s="79">
        <v>111</v>
      </c>
      <c r="G258" s="38">
        <f>G259</f>
        <v>0</v>
      </c>
      <c r="H258" s="38">
        <f t="shared" ref="H258:L258" si="163">H259</f>
        <v>0</v>
      </c>
      <c r="I258" s="38">
        <f t="shared" si="163"/>
        <v>0</v>
      </c>
      <c r="J258" s="38">
        <f>J259</f>
        <v>0</v>
      </c>
      <c r="K258" s="38">
        <f t="shared" si="163"/>
        <v>0</v>
      </c>
      <c r="L258" s="38">
        <f t="shared" si="163"/>
        <v>0</v>
      </c>
    </row>
    <row r="259" spans="1:12" hidden="1" outlineLevel="3">
      <c r="A259" s="19" t="s">
        <v>72</v>
      </c>
      <c r="B259" s="86">
        <v>973</v>
      </c>
      <c r="C259" s="61" t="s">
        <v>10</v>
      </c>
      <c r="D259" s="94" t="s">
        <v>10</v>
      </c>
      <c r="E259" s="61" t="s">
        <v>71</v>
      </c>
      <c r="F259" s="79">
        <v>111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</row>
    <row r="260" spans="1:12" ht="45" hidden="1" outlineLevel="3">
      <c r="A260" s="70" t="s">
        <v>59</v>
      </c>
      <c r="B260" s="86">
        <v>973</v>
      </c>
      <c r="C260" s="61"/>
      <c r="D260" s="79"/>
      <c r="E260" s="61" t="s">
        <v>71</v>
      </c>
      <c r="F260" s="79">
        <v>119</v>
      </c>
      <c r="G260" s="38">
        <f>G261</f>
        <v>0</v>
      </c>
      <c r="H260" s="38">
        <f t="shared" ref="H260:L260" si="164">H261</f>
        <v>0</v>
      </c>
      <c r="I260" s="38">
        <f t="shared" si="164"/>
        <v>0</v>
      </c>
      <c r="J260" s="38">
        <f>J261</f>
        <v>0</v>
      </c>
      <c r="K260" s="38">
        <f t="shared" si="164"/>
        <v>0</v>
      </c>
      <c r="L260" s="38">
        <f t="shared" si="164"/>
        <v>0</v>
      </c>
    </row>
    <row r="261" spans="1:12" hidden="1" outlineLevel="3">
      <c r="A261" s="19" t="s">
        <v>72</v>
      </c>
      <c r="B261" s="86">
        <v>973</v>
      </c>
      <c r="C261" s="61" t="s">
        <v>10</v>
      </c>
      <c r="D261" s="94" t="s">
        <v>10</v>
      </c>
      <c r="E261" s="61" t="s">
        <v>71</v>
      </c>
      <c r="F261" s="79">
        <v>119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ht="164.25" hidden="1" customHeight="1" outlineLevel="2" collapsed="1">
      <c r="A262" s="88" t="s">
        <v>180</v>
      </c>
      <c r="B262" s="86">
        <v>973</v>
      </c>
      <c r="C262" s="61"/>
      <c r="D262" s="63"/>
      <c r="E262" s="67" t="s">
        <v>181</v>
      </c>
      <c r="F262" s="67"/>
      <c r="G262" s="36">
        <f>G263</f>
        <v>0</v>
      </c>
      <c r="H262" s="36">
        <f t="shared" ref="H262:L263" si="165">H263</f>
        <v>0</v>
      </c>
      <c r="I262" s="36">
        <f t="shared" si="165"/>
        <v>0</v>
      </c>
      <c r="J262" s="36">
        <f>J263</f>
        <v>0</v>
      </c>
      <c r="K262" s="36">
        <f t="shared" si="165"/>
        <v>0</v>
      </c>
      <c r="L262" s="36">
        <f t="shared" si="165"/>
        <v>0</v>
      </c>
    </row>
    <row r="263" spans="1:12" ht="75" hidden="1" outlineLevel="2">
      <c r="A263" s="66" t="s">
        <v>182</v>
      </c>
      <c r="B263" s="86">
        <v>973</v>
      </c>
      <c r="C263" s="61"/>
      <c r="D263" s="63"/>
      <c r="E263" s="67" t="s">
        <v>181</v>
      </c>
      <c r="F263" s="67" t="s">
        <v>11</v>
      </c>
      <c r="G263" s="36">
        <f>G264</f>
        <v>0</v>
      </c>
      <c r="H263" s="36">
        <f t="shared" si="165"/>
        <v>0</v>
      </c>
      <c r="I263" s="36">
        <f t="shared" si="165"/>
        <v>0</v>
      </c>
      <c r="J263" s="36">
        <f>J264</f>
        <v>0</v>
      </c>
      <c r="K263" s="36">
        <f t="shared" si="165"/>
        <v>0</v>
      </c>
      <c r="L263" s="36">
        <f t="shared" si="165"/>
        <v>0</v>
      </c>
    </row>
    <row r="264" spans="1:12" ht="16.5" hidden="1" customHeight="1" outlineLevel="2">
      <c r="A264" s="66" t="s">
        <v>23</v>
      </c>
      <c r="B264" s="63" t="s">
        <v>85</v>
      </c>
      <c r="C264" s="61"/>
      <c r="D264" s="63"/>
      <c r="E264" s="67" t="s">
        <v>181</v>
      </c>
      <c r="F264" s="67" t="s">
        <v>22</v>
      </c>
      <c r="G264" s="36">
        <f>G265+G267</f>
        <v>0</v>
      </c>
      <c r="H264" s="36">
        <f t="shared" ref="H264:I264" si="166">H265+H267</f>
        <v>0</v>
      </c>
      <c r="I264" s="36">
        <f t="shared" si="166"/>
        <v>0</v>
      </c>
      <c r="J264" s="36">
        <f>J265+J267</f>
        <v>0</v>
      </c>
      <c r="K264" s="36">
        <f t="shared" ref="K264:L264" si="167">K265+K267</f>
        <v>0</v>
      </c>
      <c r="L264" s="36">
        <f t="shared" si="167"/>
        <v>0</v>
      </c>
    </row>
    <row r="265" spans="1:12" hidden="1" outlineLevel="2">
      <c r="A265" s="66" t="s">
        <v>183</v>
      </c>
      <c r="B265" s="63" t="s">
        <v>85</v>
      </c>
      <c r="C265" s="61"/>
      <c r="D265" s="63"/>
      <c r="E265" s="67" t="s">
        <v>181</v>
      </c>
      <c r="F265" s="67" t="s">
        <v>9</v>
      </c>
      <c r="G265" s="36">
        <f>G266</f>
        <v>0</v>
      </c>
      <c r="H265" s="36">
        <f t="shared" ref="H265:L265" si="168">H266</f>
        <v>0</v>
      </c>
      <c r="I265" s="36">
        <f t="shared" si="168"/>
        <v>0</v>
      </c>
      <c r="J265" s="36">
        <f>J266</f>
        <v>0</v>
      </c>
      <c r="K265" s="36">
        <f t="shared" si="168"/>
        <v>0</v>
      </c>
      <c r="L265" s="36">
        <f t="shared" si="168"/>
        <v>0</v>
      </c>
    </row>
    <row r="266" spans="1:12" hidden="1" outlineLevel="2">
      <c r="A266" s="68" t="s">
        <v>166</v>
      </c>
      <c r="B266" s="86">
        <v>973</v>
      </c>
      <c r="C266" s="61" t="s">
        <v>10</v>
      </c>
      <c r="D266" s="63" t="s">
        <v>10</v>
      </c>
      <c r="E266" s="69" t="s">
        <v>181</v>
      </c>
      <c r="F266" s="69" t="s">
        <v>9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1">
        <v>0</v>
      </c>
    </row>
    <row r="267" spans="1:12" ht="45" hidden="1" outlineLevel="2">
      <c r="A267" s="66" t="s">
        <v>59</v>
      </c>
      <c r="B267" s="86">
        <v>973</v>
      </c>
      <c r="C267" s="61"/>
      <c r="D267" s="63"/>
      <c r="E267" s="67" t="s">
        <v>181</v>
      </c>
      <c r="F267" s="67" t="s">
        <v>57</v>
      </c>
      <c r="G267" s="36">
        <f>G268</f>
        <v>0</v>
      </c>
      <c r="H267" s="36">
        <f t="shared" ref="H267:L267" si="169">H268</f>
        <v>0</v>
      </c>
      <c r="I267" s="36">
        <f t="shared" si="169"/>
        <v>0</v>
      </c>
      <c r="J267" s="36">
        <f>J268</f>
        <v>0</v>
      </c>
      <c r="K267" s="36">
        <f t="shared" si="169"/>
        <v>0</v>
      </c>
      <c r="L267" s="36">
        <f t="shared" si="169"/>
        <v>0</v>
      </c>
    </row>
    <row r="268" spans="1:12" hidden="1" outlineLevel="2">
      <c r="A268" s="68" t="s">
        <v>166</v>
      </c>
      <c r="B268" s="86">
        <v>973</v>
      </c>
      <c r="C268" s="61" t="s">
        <v>10</v>
      </c>
      <c r="D268" s="63" t="s">
        <v>10</v>
      </c>
      <c r="E268" s="69" t="s">
        <v>181</v>
      </c>
      <c r="F268" s="69" t="s">
        <v>57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1">
        <v>0</v>
      </c>
    </row>
    <row r="269" spans="1:12" s="10" customFormat="1" outlineLevel="1" collapsed="1">
      <c r="A269" s="98" t="s">
        <v>16</v>
      </c>
      <c r="B269" s="99"/>
      <c r="C269" s="99"/>
      <c r="D269" s="98"/>
      <c r="E269" s="99"/>
      <c r="F269" s="99"/>
      <c r="G269" s="46">
        <f t="shared" ref="G269:I269" si="170">G25</f>
        <v>2209594</v>
      </c>
      <c r="H269" s="46">
        <f t="shared" si="170"/>
        <v>2101594</v>
      </c>
      <c r="I269" s="46">
        <f t="shared" si="170"/>
        <v>2101594</v>
      </c>
      <c r="J269" s="46">
        <f t="shared" ref="J269:L269" si="171">J25</f>
        <v>35478453</v>
      </c>
      <c r="K269" s="46">
        <f t="shared" si="171"/>
        <v>33723080</v>
      </c>
      <c r="L269" s="46">
        <f t="shared" si="171"/>
        <v>33146965</v>
      </c>
    </row>
    <row r="270" spans="1:12" hidden="1" outlineLevel="1">
      <c r="G270" s="13">
        <v>11939.6</v>
      </c>
    </row>
    <row r="271" spans="1:12" hidden="1" outlineLevel="1">
      <c r="G271" s="2">
        <v>435</v>
      </c>
    </row>
    <row r="272" spans="1:12" hidden="1" outlineLevel="1">
      <c r="G272" s="2">
        <v>84</v>
      </c>
    </row>
    <row r="273" spans="1:9" ht="19.5" hidden="1" customHeight="1" outlineLevel="1">
      <c r="G273" s="14"/>
    </row>
    <row r="274" spans="1:9" collapsed="1"/>
    <row r="276" spans="1:9">
      <c r="A276" s="2" t="s">
        <v>224</v>
      </c>
      <c r="B276" s="143" t="s">
        <v>224</v>
      </c>
      <c r="C276" s="143"/>
      <c r="E276" s="123"/>
      <c r="F276" s="123"/>
      <c r="G276" s="100"/>
      <c r="H276" s="123" t="s">
        <v>225</v>
      </c>
      <c r="I276" s="123"/>
    </row>
    <row r="277" spans="1:9">
      <c r="A277" s="20" t="s">
        <v>129</v>
      </c>
      <c r="B277" s="133" t="s">
        <v>130</v>
      </c>
      <c r="C277" s="133"/>
      <c r="E277" s="133" t="s">
        <v>32</v>
      </c>
      <c r="F277" s="133"/>
      <c r="G277" s="31"/>
      <c r="H277" s="32" t="s">
        <v>131</v>
      </c>
      <c r="I277" s="20"/>
    </row>
    <row r="279" spans="1:9">
      <c r="A279" s="2" t="s">
        <v>132</v>
      </c>
      <c r="B279" s="142" t="s">
        <v>133</v>
      </c>
      <c r="C279" s="142"/>
      <c r="E279" s="18"/>
      <c r="F279" s="18"/>
      <c r="G279" s="11"/>
      <c r="H279" s="123" t="s">
        <v>134</v>
      </c>
      <c r="I279" s="123"/>
    </row>
    <row r="280" spans="1:9">
      <c r="A280" s="20" t="s">
        <v>129</v>
      </c>
      <c r="B280" s="133" t="s">
        <v>130</v>
      </c>
      <c r="C280" s="133"/>
      <c r="E280" s="133" t="s">
        <v>32</v>
      </c>
      <c r="F280" s="133"/>
      <c r="G280" s="31"/>
      <c r="H280" s="32" t="s">
        <v>131</v>
      </c>
      <c r="I280" s="20"/>
    </row>
    <row r="281" spans="1:9">
      <c r="G281" s="12"/>
    </row>
    <row r="282" spans="1:9">
      <c r="A282" s="5" t="str">
        <f>A8</f>
        <v xml:space="preserve">   "  04   "              марта             2024  г.</v>
      </c>
      <c r="G282" s="12"/>
    </row>
    <row r="283" spans="1:9">
      <c r="G283" s="12"/>
    </row>
  </sheetData>
  <mergeCells count="29">
    <mergeCell ref="B280:C280"/>
    <mergeCell ref="E280:F280"/>
    <mergeCell ref="A12:G12"/>
    <mergeCell ref="A13:G13"/>
    <mergeCell ref="B15:G15"/>
    <mergeCell ref="B16:G16"/>
    <mergeCell ref="B17:G17"/>
    <mergeCell ref="A20:I20"/>
    <mergeCell ref="B22:F22"/>
    <mergeCell ref="H276:I276"/>
    <mergeCell ref="B277:C277"/>
    <mergeCell ref="E277:F277"/>
    <mergeCell ref="B279:C279"/>
    <mergeCell ref="H279:I279"/>
    <mergeCell ref="B276:C276"/>
    <mergeCell ref="E276:F276"/>
    <mergeCell ref="G1:I1"/>
    <mergeCell ref="G2:I2"/>
    <mergeCell ref="G3:I3"/>
    <mergeCell ref="G4:I4"/>
    <mergeCell ref="G5:I5"/>
    <mergeCell ref="J22:L22"/>
    <mergeCell ref="G22:I22"/>
    <mergeCell ref="G6:I6"/>
    <mergeCell ref="G7:I7"/>
    <mergeCell ref="G8:I8"/>
    <mergeCell ref="A10:I10"/>
    <mergeCell ref="A11:G11"/>
    <mergeCell ref="A22:A23"/>
  </mergeCells>
  <pageMargins left="0.19685039370078741" right="0.19685039370078741" top="0.19685039370078741" bottom="0.19685039370078741" header="0.19685039370078741" footer="0.19685039370078741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2023-08-18T04:06:25Z</cp:lastPrinted>
  <dcterms:created xsi:type="dcterms:W3CDTF">1996-10-08T23:32:33Z</dcterms:created>
  <dcterms:modified xsi:type="dcterms:W3CDTF">2024-04-04T05:05:51Z</dcterms:modified>
</cp:coreProperties>
</file>